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D:\2. GxP\09. Documentación de Procesos\01. Documentos publicados 2025\Mar 07. Publicado\UM\"/>
    </mc:Choice>
  </mc:AlternateContent>
  <xr:revisionPtr revIDLastSave="0" documentId="13_ncr:1_{284FDAD1-6BA9-4A22-8EE3-CAC2E9C4B6BC}" xr6:coauthVersionLast="47" xr6:coauthVersionMax="47" xr10:uidLastSave="{00000000-0000-0000-0000-000000000000}"/>
  <bookViews>
    <workbookView xWindow="-120" yWindow="480" windowWidth="29040" windowHeight="15840" tabRatio="836" firstSheet="2" activeTab="10" xr2:uid="{00000000-000D-0000-FFFF-FFFF00000000}"/>
  </bookViews>
  <sheets>
    <sheet name="MATRIZ DE CONTEXTO" sheetId="18" r:id="rId1"/>
    <sheet name="Base de Actividades Operativas" sheetId="90" state="hidden" r:id="rId2"/>
    <sheet name="PROCESOS" sheetId="94" r:id="rId3"/>
    <sheet name="ACCIONES ESTRATÉGICAS" sheetId="19" r:id="rId4"/>
    <sheet name="AEI-UO" sheetId="93" r:id="rId5"/>
    <sheet name="PARTES INTERESADAS" sheetId="20" r:id="rId6"/>
    <sheet name="UNIDAD DE ORGANIZACIÓN" sheetId="69" r:id="rId7"/>
    <sheet name="DATOS" sheetId="17" r:id="rId8"/>
    <sheet name="REGISTRO DE RIESGOS" sheetId="49" state="hidden" r:id="rId9"/>
    <sheet name="MATRICES" sheetId="16" state="hidden" r:id="rId10"/>
    <sheet name="R_1" sheetId="29" r:id="rId11"/>
  </sheets>
  <definedNames>
    <definedName name="_xlnm._FilterDatabase" localSheetId="3" hidden="1">'ACCIONES ESTRATÉGICAS'!$M$2:$P$21</definedName>
    <definedName name="_xlnm._FilterDatabase" localSheetId="1" hidden="1">'Base de Actividades Operativas'!$A$2:$G$197</definedName>
    <definedName name="_xlnm._FilterDatabase" localSheetId="9" hidden="1">MATRICES!$L$2:$Q$10</definedName>
    <definedName name="_xlnm._FilterDatabase" localSheetId="5" hidden="1">'PARTES INTERESADAS'!$B$28:$G$139</definedName>
    <definedName name="_xlnm._FilterDatabase" localSheetId="8" hidden="1">'REGISTRO DE RIESGOS'!$A$10:$T$20</definedName>
    <definedName name="_xlnm._FilterDatabase" localSheetId="6" hidden="1">'UNIDAD DE ORGANIZACIÓN'!$B$3:$D$49</definedName>
    <definedName name="ACCIONES">'ACCIONES ESTRATÉGICAS'!$M$3:$M$22</definedName>
    <definedName name="ADS">'PARTES INTERESADAS'!$G$29:$G$34</definedName>
    <definedName name="AEI">R_1!$J$32:$J$33</definedName>
    <definedName name="Afectación">DATOS!$C$28:$C$32</definedName>
    <definedName name="AIC">#REF!</definedName>
    <definedName name="Amenaza">'MATRIZ DE CONTEXTO'!$K$3:$K$38</definedName>
    <definedName name="ANA">'PARTES INTERESADAS'!$G$131:$G$132</definedName>
    <definedName name="ANPDP">'PARTES INTERESADAS'!$G$134</definedName>
    <definedName name="ARC">#REF!</definedName>
    <definedName name="_xlnm.Print_Area" localSheetId="10">R_1!$A$1:$N$134</definedName>
    <definedName name="ASS">#REF!</definedName>
    <definedName name="CON">'PARTES INTERESADAS'!$G$109:$G$113</definedName>
    <definedName name="CONG">'PARTES INTERESADAS'!$G$133</definedName>
    <definedName name="Debilidad">'MATRIZ DE CONTEXTO'!$E$3:$E$19</definedName>
    <definedName name="DGG">'PARTES INTERESADAS'!$G$82:$G$86</definedName>
    <definedName name="Direccion">#REF!</definedName>
    <definedName name="DP">'PARTES INTERESADAS'!$G$57:$G$65</definedName>
    <definedName name="EPSS">'PARTES INTERESADAS'!$G$66:$G$81</definedName>
    <definedName name="FCA">'PARTES INTERESADAS'!$G$38:$G$39</definedName>
    <definedName name="Fortaleza">'MATRIZ DE CONTEXTO'!$B$3:$B$24</definedName>
    <definedName name="Frecuencia">#REF!</definedName>
    <definedName name="GAD">#REF!</definedName>
    <definedName name="GDI">#REF!</definedName>
    <definedName name="GFP">#REF!</definedName>
    <definedName name="GJR">#REF!</definedName>
    <definedName name="GL">'PARTES INTERESADAS'!$G$139</definedName>
    <definedName name="GRGL">'PARTES INTERESADAS'!$G$136:$G$138</definedName>
    <definedName name="GSC">#REF!</definedName>
    <definedName name="GTH">#REF!</definedName>
    <definedName name="IVC">#REF!</definedName>
    <definedName name="MVCS">'PARTES INTERESADAS'!$G$95:$G$97</definedName>
    <definedName name="NEGATIVO">DATOS!$C$64:$C$69</definedName>
    <definedName name="Nourgente">DATOS!$C$92:$C$94</definedName>
    <definedName name="OC">'PARTES INTERESADAS'!$G$91:$G$94</definedName>
    <definedName name="OE">'PARTES INTERESADAS'!$G$89:$G$90</definedName>
    <definedName name="OG">'PARTES INTERESADAS'!$G$35:$G$37</definedName>
    <definedName name="Oportunidad">'MATRIZ DE CONTEXTO'!$H$3:$H$21</definedName>
    <definedName name="Origen">DATOS!$C$25:$C$27</definedName>
    <definedName name="OTASS">'PARTES INTERESADAS'!$G$125:$G$130</definedName>
    <definedName name="PCM">'PARTES INTERESADAS'!$G$117:$G$124</definedName>
    <definedName name="POS">'PARTES INTERESADAS'!$G$107:$G$108</definedName>
    <definedName name="POSITIVO">DATOS!$C$71:$C$75</definedName>
    <definedName name="POST">'PARTES INTERESADAS'!$G$114:$G$116</definedName>
    <definedName name="Proceso">#REF!</definedName>
    <definedName name="Procesos">#REF!</definedName>
    <definedName name="PS">'PARTES INTERESADAS'!$G$40:$G$56</definedName>
    <definedName name="SegmentaciónDeDatos_Unidades_de_Organización">#N/A</definedName>
    <definedName name="SER">'PARTES INTERESADAS'!$G$135</definedName>
    <definedName name="SGI">#REF!</definedName>
    <definedName name="Síurgente">DATOS!$C$92:$C$93</definedName>
    <definedName name="TIC">#REF!</definedName>
    <definedName name="UGM">'PARTES INTERESADAS'!$G$87:$G$88</definedName>
    <definedName name="USS">'PARTES INTERESADAS'!$G$98:$G$106</definedName>
    <definedName name="Utilizacion">#REF!</definedName>
    <definedName name="Valoración">DATOS!$E$26:$E$32</definedName>
    <definedName name="Vulnerabilidad">DATOS!$C$20:$C$23</definedName>
  </definedNames>
  <calcPr calcId="191029"/>
  <pivotCaches>
    <pivotCache cacheId="1" r:id="rId12"/>
  </pivotCaches>
  <extLst>
    <ext xmlns:x14="http://schemas.microsoft.com/office/spreadsheetml/2009/9/main" uri="{BBE1A952-AA13-448e-AADC-164F8A28A991}">
      <x14:slicerCaches>
        <x14:slicerCache r:id="rId1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29" l="1"/>
  <c r="P41" i="29"/>
  <c r="P40" i="29"/>
  <c r="P39" i="29"/>
  <c r="P38" i="29"/>
  <c r="R41" i="29" s="1"/>
  <c r="P2" i="29"/>
  <c r="P3" i="29" s="1"/>
  <c r="P4" i="29" l="1"/>
  <c r="P5" i="29" s="1"/>
  <c r="F35" i="29" l="1"/>
  <c r="F64" i="29"/>
  <c r="F59" i="29"/>
  <c r="F54" i="29"/>
  <c r="F49" i="29"/>
  <c r="F44" i="29"/>
  <c r="F42" i="29" l="1"/>
  <c r="F41" i="29"/>
  <c r="F40" i="29"/>
  <c r="F39" i="29"/>
  <c r="F38" i="29"/>
  <c r="F6" i="90" l="1"/>
  <c r="F7" i="90"/>
  <c r="F8" i="90"/>
  <c r="F9" i="90"/>
  <c r="F10" i="90"/>
  <c r="F11" i="90"/>
  <c r="F12" i="90"/>
  <c r="F13" i="90"/>
  <c r="F14" i="90"/>
  <c r="F15" i="90"/>
  <c r="F16" i="90"/>
  <c r="F17" i="90"/>
  <c r="F18" i="90"/>
  <c r="F19" i="90"/>
  <c r="F20" i="90"/>
  <c r="F21" i="90"/>
  <c r="F22" i="90"/>
  <c r="F23" i="90"/>
  <c r="F24" i="90"/>
  <c r="F25" i="90"/>
  <c r="F26" i="90"/>
  <c r="F27" i="90"/>
  <c r="F28" i="90"/>
  <c r="F29" i="90"/>
  <c r="F30" i="90"/>
  <c r="F31" i="90"/>
  <c r="F32" i="90"/>
  <c r="F33" i="90"/>
  <c r="F34" i="90"/>
  <c r="F35" i="90"/>
  <c r="F36" i="90"/>
  <c r="F37" i="90"/>
  <c r="F38" i="90"/>
  <c r="F39" i="90"/>
  <c r="F40" i="90"/>
  <c r="F41" i="90"/>
  <c r="F42" i="90"/>
  <c r="F43" i="90"/>
  <c r="F44" i="90"/>
  <c r="F45" i="90"/>
  <c r="F46" i="90"/>
  <c r="F47" i="90"/>
  <c r="F48" i="90"/>
  <c r="F49" i="90"/>
  <c r="F50" i="90"/>
  <c r="F51" i="90"/>
  <c r="F52" i="90"/>
  <c r="F53" i="90"/>
  <c r="F54" i="90"/>
  <c r="F55" i="90"/>
  <c r="F56" i="90"/>
  <c r="F57" i="90"/>
  <c r="F58" i="90"/>
  <c r="F59" i="90"/>
  <c r="F60" i="90"/>
  <c r="F61" i="90"/>
  <c r="F62" i="90"/>
  <c r="F63" i="90"/>
  <c r="F64" i="90"/>
  <c r="F65" i="90"/>
  <c r="F66" i="90"/>
  <c r="F67" i="90"/>
  <c r="F68" i="90"/>
  <c r="F69" i="90"/>
  <c r="F70" i="90"/>
  <c r="F71" i="90"/>
  <c r="F72" i="90"/>
  <c r="F73" i="90"/>
  <c r="F74" i="90"/>
  <c r="F75" i="90"/>
  <c r="F76" i="90"/>
  <c r="F77" i="90"/>
  <c r="F78" i="90"/>
  <c r="F79" i="90"/>
  <c r="F80" i="90"/>
  <c r="F81" i="90"/>
  <c r="F82" i="90"/>
  <c r="F83" i="90"/>
  <c r="F84" i="90"/>
  <c r="F85" i="90"/>
  <c r="F86" i="90"/>
  <c r="F87" i="90"/>
  <c r="F88" i="90"/>
  <c r="F89" i="90"/>
  <c r="F90" i="90"/>
  <c r="F91" i="90"/>
  <c r="F92" i="90"/>
  <c r="F93" i="90"/>
  <c r="F94" i="90"/>
  <c r="F95" i="90"/>
  <c r="F96" i="90"/>
  <c r="F97" i="90"/>
  <c r="F98" i="90"/>
  <c r="F99" i="90"/>
  <c r="F100" i="90"/>
  <c r="F101" i="90"/>
  <c r="F102" i="90"/>
  <c r="F103" i="90"/>
  <c r="F104" i="90"/>
  <c r="F105" i="90"/>
  <c r="F106" i="90"/>
  <c r="F107" i="90"/>
  <c r="F108" i="90"/>
  <c r="F109" i="90"/>
  <c r="F110" i="90"/>
  <c r="F111" i="90"/>
  <c r="F112" i="90"/>
  <c r="F113" i="90"/>
  <c r="F114" i="90"/>
  <c r="F115" i="90"/>
  <c r="F116" i="90"/>
  <c r="F117" i="90"/>
  <c r="F118" i="90"/>
  <c r="F119" i="90"/>
  <c r="F120" i="90"/>
  <c r="F121" i="90"/>
  <c r="F122" i="90"/>
  <c r="F123" i="90"/>
  <c r="F124" i="90"/>
  <c r="F125" i="90"/>
  <c r="F126" i="90"/>
  <c r="F127" i="90"/>
  <c r="F128" i="90"/>
  <c r="F129" i="90"/>
  <c r="F130" i="90"/>
  <c r="F131" i="90"/>
  <c r="F132" i="90"/>
  <c r="F133" i="90"/>
  <c r="F134" i="90"/>
  <c r="F135" i="90"/>
  <c r="F136" i="90"/>
  <c r="F137" i="90"/>
  <c r="F138" i="90"/>
  <c r="F139" i="90"/>
  <c r="F140" i="90"/>
  <c r="F141" i="90"/>
  <c r="F142" i="90"/>
  <c r="F143" i="90"/>
  <c r="F144" i="90"/>
  <c r="F145" i="90"/>
  <c r="F146" i="90"/>
  <c r="F147" i="90"/>
  <c r="F148" i="90"/>
  <c r="F149" i="90"/>
  <c r="F150" i="90"/>
  <c r="F151" i="90"/>
  <c r="F152" i="90"/>
  <c r="F153" i="90"/>
  <c r="F154" i="90"/>
  <c r="F155" i="90"/>
  <c r="F156" i="90"/>
  <c r="F157" i="90"/>
  <c r="F158" i="90"/>
  <c r="F159" i="90"/>
  <c r="F160" i="90"/>
  <c r="F161" i="90"/>
  <c r="F162" i="90"/>
  <c r="F163" i="90"/>
  <c r="F164" i="90"/>
  <c r="F165" i="90"/>
  <c r="F166" i="90"/>
  <c r="F167" i="90"/>
  <c r="F168" i="90"/>
  <c r="F169" i="90"/>
  <c r="F170" i="90"/>
  <c r="F171" i="90"/>
  <c r="F172" i="90"/>
  <c r="F173" i="90"/>
  <c r="F174" i="90"/>
  <c r="F175" i="90"/>
  <c r="F176" i="90"/>
  <c r="F177" i="90"/>
  <c r="F178" i="90"/>
  <c r="F179" i="90"/>
  <c r="F180" i="90"/>
  <c r="F181" i="90"/>
  <c r="F182" i="90"/>
  <c r="F183" i="90"/>
  <c r="F184" i="90"/>
  <c r="F185" i="90"/>
  <c r="F186" i="90"/>
  <c r="F187" i="90"/>
  <c r="F188" i="90"/>
  <c r="F189" i="90"/>
  <c r="F190" i="90"/>
  <c r="F191" i="90"/>
  <c r="F192" i="90"/>
  <c r="F193" i="90"/>
  <c r="F194" i="90"/>
  <c r="F195" i="90"/>
  <c r="F196" i="90"/>
  <c r="F197" i="90"/>
  <c r="F4" i="90"/>
  <c r="F5" i="90"/>
  <c r="F3" i="90"/>
  <c r="O29" i="19"/>
  <c r="O21" i="19" l="1"/>
  <c r="O22" i="19"/>
  <c r="O23" i="19"/>
  <c r="O24" i="19"/>
  <c r="O25" i="19"/>
  <c r="O26" i="19"/>
  <c r="O27" i="19"/>
  <c r="O28" i="19"/>
  <c r="O30" i="19"/>
  <c r="E87" i="29"/>
  <c r="E86" i="29"/>
  <c r="E85" i="29"/>
  <c r="G85" i="29" s="1"/>
  <c r="E84" i="29"/>
  <c r="G84" i="29" s="1"/>
  <c r="F92" i="29" s="1"/>
  <c r="E83" i="29"/>
  <c r="G83" i="29" s="1"/>
  <c r="F91" i="29" s="1"/>
  <c r="G80" i="29"/>
  <c r="C106" i="29"/>
  <c r="G87" i="29" l="1"/>
  <c r="H87" i="29"/>
  <c r="G86" i="29"/>
  <c r="H86" i="29"/>
  <c r="H85" i="29"/>
  <c r="H84" i="29"/>
  <c r="H83" i="29"/>
  <c r="C93" i="29"/>
  <c r="C94" i="29"/>
  <c r="C92" i="29"/>
  <c r="C95" i="29"/>
  <c r="C91" i="29"/>
  <c r="M15" i="29"/>
  <c r="M16" i="29"/>
  <c r="M17" i="29"/>
  <c r="M18" i="29"/>
  <c r="M19" i="29"/>
  <c r="M14" i="29"/>
  <c r="B69" i="29"/>
  <c r="V39" i="29" l="1"/>
  <c r="V40" i="29"/>
  <c r="V41" i="29"/>
  <c r="U42" i="29"/>
  <c r="V38" i="29"/>
  <c r="H6" i="29" l="1"/>
  <c r="O14" i="19"/>
  <c r="O15" i="19"/>
  <c r="O16" i="19"/>
  <c r="O17" i="19"/>
  <c r="O18" i="19"/>
  <c r="O19" i="19"/>
  <c r="O20" i="19"/>
  <c r="B59" i="29" l="1"/>
  <c r="B54" i="29"/>
  <c r="U41" i="29" l="1"/>
  <c r="U40" i="29"/>
  <c r="U39" i="29"/>
  <c r="U38" i="29"/>
  <c r="O13" i="19"/>
  <c r="O12" i="19"/>
  <c r="O11" i="19"/>
  <c r="O10" i="19"/>
  <c r="O9" i="19"/>
  <c r="O8" i="19"/>
  <c r="O7" i="19"/>
  <c r="O6" i="19"/>
  <c r="O5" i="19"/>
  <c r="O4" i="19"/>
  <c r="O3" i="19"/>
  <c r="P4" i="19" l="1"/>
  <c r="P12" i="19"/>
  <c r="P20" i="19"/>
  <c r="P28" i="19"/>
  <c r="P17" i="19"/>
  <c r="P10" i="19"/>
  <c r="P18" i="19"/>
  <c r="P11" i="19"/>
  <c r="P19" i="19"/>
  <c r="P5" i="19"/>
  <c r="P13" i="19"/>
  <c r="P21" i="19"/>
  <c r="P29" i="19"/>
  <c r="P6" i="19"/>
  <c r="P14" i="19"/>
  <c r="P22" i="19"/>
  <c r="P30" i="19"/>
  <c r="P7" i="19"/>
  <c r="P15" i="19"/>
  <c r="P23" i="19"/>
  <c r="P3" i="19"/>
  <c r="P8" i="19"/>
  <c r="P16" i="19"/>
  <c r="P24" i="19"/>
  <c r="P25" i="19"/>
  <c r="P26" i="19"/>
  <c r="P27" i="19"/>
  <c r="P9" i="19"/>
  <c r="W38" i="29"/>
  <c r="F93" i="29"/>
  <c r="F94" i="29"/>
  <c r="P31" i="19" l="1"/>
  <c r="G76" i="29"/>
  <c r="H76" i="29" s="1"/>
  <c r="L3" i="49" l="1"/>
  <c r="G3" i="49"/>
  <c r="A14" i="49"/>
  <c r="A26" i="49"/>
  <c r="A23" i="49"/>
  <c r="A19" i="49"/>
  <c r="A24" i="49"/>
  <c r="A28" i="49"/>
  <c r="A21" i="49"/>
  <c r="A15" i="49"/>
  <c r="A17" i="49"/>
  <c r="A31" i="49"/>
  <c r="A30" i="49"/>
  <c r="A18" i="49"/>
  <c r="A32" i="49"/>
  <c r="A20" i="49"/>
  <c r="A29" i="49"/>
  <c r="A16" i="49"/>
  <c r="A22" i="49"/>
  <c r="G24" i="49" l="1"/>
  <c r="J24" i="49" s="1"/>
  <c r="G15" i="49"/>
  <c r="M15" i="49" s="1"/>
  <c r="G18" i="49"/>
  <c r="J18" i="49" s="1"/>
  <c r="G14" i="49"/>
  <c r="J14" i="49" s="1"/>
  <c r="G30" i="49"/>
  <c r="J30" i="49" s="1"/>
  <c r="G23" i="49"/>
  <c r="J23" i="49" s="1"/>
  <c r="G22" i="49"/>
  <c r="J22" i="49" s="1"/>
  <c r="G29" i="49"/>
  <c r="J29" i="49" s="1"/>
  <c r="G21" i="49"/>
  <c r="J21" i="49" s="1"/>
  <c r="G17" i="49"/>
  <c r="J17" i="49" s="1"/>
  <c r="G26" i="49"/>
  <c r="J26" i="49" s="1"/>
  <c r="G32" i="49"/>
  <c r="J32" i="49" s="1"/>
  <c r="G20" i="49"/>
  <c r="J20" i="49" s="1"/>
  <c r="G19" i="49"/>
  <c r="J19" i="49" s="1"/>
  <c r="G31" i="49"/>
  <c r="J31" i="49" s="1"/>
  <c r="G28" i="49"/>
  <c r="J28" i="49" s="1"/>
  <c r="G16" i="49"/>
  <c r="J16" i="49" s="1"/>
  <c r="A27" i="49"/>
  <c r="A25" i="49"/>
  <c r="L5" i="16" l="1"/>
  <c r="L9" i="16"/>
  <c r="L10" i="16"/>
  <c r="L22" i="16"/>
  <c r="L7" i="16"/>
  <c r="L11" i="16"/>
  <c r="L19" i="16"/>
  <c r="L14" i="16"/>
  <c r="L16" i="16"/>
  <c r="L12" i="16"/>
  <c r="L13" i="16"/>
  <c r="L6" i="16"/>
  <c r="L20" i="16"/>
  <c r="L18" i="16"/>
  <c r="L4" i="16"/>
  <c r="L21" i="16"/>
  <c r="L8" i="16"/>
  <c r="G27" i="49"/>
  <c r="G25" i="49"/>
  <c r="B49" i="29"/>
  <c r="B64" i="29"/>
  <c r="B44" i="29"/>
  <c r="L15" i="16" l="1"/>
  <c r="L17" i="16"/>
  <c r="N5" i="16"/>
  <c r="F13" i="49"/>
  <c r="E14" i="49" l="1"/>
  <c r="F14" i="49" s="1"/>
  <c r="E15" i="49" l="1"/>
  <c r="F15" i="49" s="1"/>
  <c r="E16" i="49" l="1"/>
  <c r="F16" i="49" s="1"/>
  <c r="E17" i="49" l="1"/>
  <c r="F17" i="49" s="1"/>
  <c r="E18" i="49" l="1"/>
  <c r="F18" i="49" s="1"/>
  <c r="E19" i="49" l="1"/>
  <c r="F19" i="49" s="1"/>
  <c r="AC26" i="49"/>
  <c r="AA28" i="49"/>
  <c r="AH15" i="49"/>
  <c r="H14" i="49"/>
  <c r="AJ27" i="49"/>
  <c r="S19" i="49"/>
  <c r="AQ22" i="49"/>
  <c r="K19" i="49"/>
  <c r="AA22" i="49"/>
  <c r="AS30" i="49"/>
  <c r="AN26" i="49"/>
  <c r="AU15" i="49"/>
  <c r="N16" i="49"/>
  <c r="I26" i="49"/>
  <c r="H26" i="49"/>
  <c r="AS28" i="49"/>
  <c r="S25" i="49"/>
  <c r="AM27" i="49"/>
  <c r="AF27" i="49"/>
  <c r="AH22" i="49"/>
  <c r="AB29" i="49"/>
  <c r="S21" i="49"/>
  <c r="AM31" i="49"/>
  <c r="O27" i="49"/>
  <c r="AA21" i="49"/>
  <c r="Y24" i="49"/>
  <c r="AH23" i="49"/>
  <c r="K15" i="49"/>
  <c r="Z28" i="49"/>
  <c r="S17" i="49"/>
  <c r="X16" i="49"/>
  <c r="AI26" i="49"/>
  <c r="V21" i="49"/>
  <c r="AT25" i="49"/>
  <c r="M16" i="49"/>
  <c r="T15" i="49"/>
  <c r="M28" i="49"/>
  <c r="AI32" i="49"/>
  <c r="AF18" i="49"/>
  <c r="AD22" i="49"/>
  <c r="K30" i="49"/>
  <c r="AL29" i="49"/>
  <c r="AL31" i="49"/>
  <c r="U26" i="49"/>
  <c r="AE27" i="49"/>
  <c r="AJ19" i="49"/>
  <c r="AU25" i="49"/>
  <c r="AS20" i="49"/>
  <c r="U22" i="49"/>
  <c r="AQ27" i="49"/>
  <c r="H15" i="49"/>
  <c r="AA31" i="49"/>
  <c r="K20" i="49"/>
  <c r="AJ25" i="49"/>
  <c r="AA14" i="49"/>
  <c r="I25" i="49"/>
  <c r="I30" i="49"/>
  <c r="N30" i="49"/>
  <c r="L30" i="49"/>
  <c r="AP19" i="49"/>
  <c r="W27" i="49"/>
  <c r="AW15" i="49"/>
  <c r="S24" i="49"/>
  <c r="H20" i="49"/>
  <c r="X23" i="49"/>
  <c r="AJ18" i="49"/>
  <c r="AQ28" i="49"/>
  <c r="AD20" i="49"/>
  <c r="AH31" i="49"/>
  <c r="I19" i="49"/>
  <c r="Y27" i="49"/>
  <c r="X19" i="49"/>
  <c r="AB15" i="49"/>
  <c r="AA23" i="49"/>
  <c r="AI17" i="49"/>
  <c r="M30" i="49"/>
  <c r="U17" i="49"/>
  <c r="AI27" i="49"/>
  <c r="N18" i="49"/>
  <c r="AR19" i="49"/>
  <c r="AV15" i="49"/>
  <c r="T26" i="49"/>
  <c r="AO29" i="49"/>
  <c r="AS26" i="49"/>
  <c r="S28" i="49"/>
  <c r="AR31" i="49"/>
  <c r="AJ22" i="49"/>
  <c r="AJ29" i="49"/>
  <c r="Y26" i="49"/>
  <c r="Z21" i="49"/>
  <c r="X21" i="49"/>
  <c r="U29" i="49"/>
  <c r="AL28" i="49"/>
  <c r="L29" i="49"/>
  <c r="Y31" i="49"/>
  <c r="AW26" i="49"/>
  <c r="AH29" i="49"/>
  <c r="Y14" i="49"/>
  <c r="AL27" i="49"/>
  <c r="T32" i="49"/>
  <c r="AJ26" i="49"/>
  <c r="AD25" i="49"/>
  <c r="H31" i="49"/>
  <c r="AD29" i="49"/>
  <c r="AM20" i="49"/>
  <c r="AS29" i="49"/>
  <c r="X32" i="49"/>
  <c r="T30" i="49"/>
  <c r="AJ24" i="49"/>
  <c r="AA25" i="49"/>
  <c r="W32" i="49"/>
  <c r="S20" i="49"/>
  <c r="L27" i="49"/>
  <c r="AM32" i="49"/>
  <c r="Q23" i="49"/>
  <c r="AP17" i="49"/>
  <c r="AP25" i="49"/>
  <c r="I27" i="49"/>
  <c r="K29" i="49"/>
  <c r="AR21" i="49"/>
  <c r="AP29" i="49"/>
  <c r="AW19" i="49"/>
  <c r="AN30" i="49"/>
  <c r="AF22" i="49"/>
  <c r="AD31" i="49"/>
  <c r="AH25" i="49"/>
  <c r="T23" i="49"/>
  <c r="AB24" i="49"/>
  <c r="W18" i="49"/>
  <c r="AW30" i="49"/>
  <c r="AC30" i="49"/>
  <c r="H25" i="49"/>
  <c r="N22" i="49"/>
  <c r="AO21" i="49"/>
  <c r="V16" i="49"/>
  <c r="Q24" i="49"/>
  <c r="AJ23" i="49"/>
  <c r="AM28" i="49"/>
  <c r="AS27" i="49"/>
  <c r="AF20" i="49"/>
  <c r="AF28" i="49"/>
  <c r="AO18" i="49"/>
  <c r="T21" i="49"/>
  <c r="AS21" i="49"/>
  <c r="AT16" i="49"/>
  <c r="O31" i="49"/>
  <c r="AH27" i="49"/>
  <c r="AK17" i="49"/>
  <c r="AD26" i="49"/>
  <c r="AH20" i="49"/>
  <c r="AS25" i="49"/>
  <c r="AJ32" i="49"/>
  <c r="AP30" i="49"/>
  <c r="H32" i="49"/>
  <c r="AI20" i="49"/>
  <c r="X22" i="49"/>
  <c r="AK22" i="49"/>
  <c r="AD24" i="49"/>
  <c r="AJ30" i="49"/>
  <c r="K27" i="49"/>
  <c r="AO28" i="49"/>
  <c r="AW17" i="49"/>
  <c r="AS19" i="49"/>
  <c r="U15" i="49"/>
  <c r="V27" i="49"/>
  <c r="V26" i="49"/>
  <c r="X20" i="49"/>
  <c r="AP14" i="49"/>
  <c r="N26" i="49"/>
  <c r="AE19" i="49"/>
  <c r="AL17" i="49"/>
  <c r="N25" i="49"/>
  <c r="Y32" i="49"/>
  <c r="AC28" i="49"/>
  <c r="V29" i="49"/>
  <c r="AV25" i="49"/>
  <c r="H19" i="49"/>
  <c r="N24" i="49"/>
  <c r="H18" i="49"/>
  <c r="I18" i="49"/>
  <c r="AD14" i="49"/>
  <c r="L22" i="49"/>
  <c r="AQ18" i="49"/>
  <c r="L21" i="49"/>
  <c r="H21" i="49"/>
  <c r="T18" i="49"/>
  <c r="AS14" i="49"/>
  <c r="AR17" i="49"/>
  <c r="AU16" i="49"/>
  <c r="X17" i="49"/>
  <c r="AO30" i="49"/>
  <c r="AE26" i="49"/>
  <c r="T16" i="49"/>
  <c r="AK28" i="49"/>
  <c r="W17" i="49"/>
  <c r="Z25" i="49"/>
  <c r="AL14" i="49"/>
  <c r="O32" i="49"/>
  <c r="T19" i="49"/>
  <c r="AC18" i="49"/>
  <c r="AJ17" i="49"/>
  <c r="AO22" i="49"/>
  <c r="U23" i="49"/>
  <c r="AN22" i="49"/>
  <c r="O25" i="49"/>
  <c r="N20" i="49"/>
  <c r="AH24" i="49"/>
  <c r="AP31" i="49"/>
  <c r="V31" i="49"/>
  <c r="AK16" i="49"/>
  <c r="L32" i="49"/>
  <c r="AQ19" i="49"/>
  <c r="Z18" i="49"/>
  <c r="Y19" i="49"/>
  <c r="AL21" i="49"/>
  <c r="AM24" i="49"/>
  <c r="AI29" i="49"/>
  <c r="Y16" i="49"/>
  <c r="I24" i="49"/>
  <c r="AR24" i="49"/>
  <c r="AB32" i="49"/>
  <c r="Z14" i="49"/>
  <c r="AE30" i="49"/>
  <c r="U20" i="49"/>
  <c r="O19" i="49"/>
  <c r="AF14" i="49"/>
  <c r="AC23" i="49"/>
  <c r="AB16" i="49"/>
  <c r="AI31" i="49"/>
  <c r="AO27" i="49"/>
  <c r="AN32" i="49"/>
  <c r="AK26" i="49"/>
  <c r="AK30" i="49"/>
  <c r="AV18" i="49"/>
  <c r="X26" i="49"/>
  <c r="Q16" i="49"/>
  <c r="T27" i="49"/>
  <c r="AC21" i="49"/>
  <c r="AD32" i="49"/>
  <c r="AT24" i="49"/>
  <c r="I14" i="49"/>
  <c r="AN28" i="49"/>
  <c r="AL23" i="49"/>
  <c r="N17" i="49"/>
  <c r="X28" i="49"/>
  <c r="AK29" i="49"/>
  <c r="AV30" i="49"/>
  <c r="AK31" i="49"/>
  <c r="V25" i="49"/>
  <c r="AL25" i="49"/>
  <c r="O28" i="49"/>
  <c r="U24" i="49"/>
  <c r="AM16" i="49"/>
  <c r="V32" i="49"/>
  <c r="AL15" i="49"/>
  <c r="AU19" i="49"/>
  <c r="AT30" i="49"/>
  <c r="V20" i="49"/>
  <c r="U14" i="49"/>
  <c r="Z30" i="49"/>
  <c r="O24" i="49"/>
  <c r="U31" i="49"/>
  <c r="AP23" i="49"/>
  <c r="X15" i="49"/>
  <c r="AA19" i="49"/>
  <c r="S27" i="49"/>
  <c r="M25" i="49"/>
  <c r="AC17" i="49"/>
  <c r="W20" i="49"/>
  <c r="AI25" i="49"/>
  <c r="AA18" i="49"/>
  <c r="V23" i="49"/>
  <c r="I29" i="49"/>
  <c r="AB20" i="49"/>
  <c r="X27" i="49"/>
  <c r="W31" i="49"/>
  <c r="AQ23" i="49"/>
  <c r="AF17" i="49"/>
  <c r="AQ30" i="49"/>
  <c r="AB22" i="49"/>
  <c r="AM23" i="49"/>
  <c r="AT14" i="49"/>
  <c r="AL19" i="49"/>
  <c r="AQ15" i="49"/>
  <c r="AQ14" i="49"/>
  <c r="AU17" i="49"/>
  <c r="T31" i="49"/>
  <c r="AH19" i="49"/>
  <c r="U18" i="49"/>
  <c r="AF21" i="49"/>
  <c r="AO24" i="49"/>
  <c r="AA26" i="49"/>
  <c r="AE32" i="49"/>
  <c r="AS17" i="49"/>
  <c r="M27" i="49"/>
  <c r="M19" i="49"/>
  <c r="AM18" i="49"/>
  <c r="AF24" i="49"/>
  <c r="Z20" i="49"/>
  <c r="AD27" i="49"/>
  <c r="AT17" i="49"/>
  <c r="T14" i="49"/>
  <c r="N32" i="49"/>
  <c r="Z17" i="49"/>
  <c r="L31" i="49"/>
  <c r="I15" i="49"/>
  <c r="T17" i="49"/>
  <c r="I28" i="49"/>
  <c r="V28" i="49"/>
  <c r="Y28" i="49"/>
  <c r="AL30" i="49"/>
  <c r="AQ32" i="49"/>
  <c r="AH32" i="49"/>
  <c r="N27" i="49"/>
  <c r="S18" i="49"/>
  <c r="AC31" i="49"/>
  <c r="AK32" i="49"/>
  <c r="K22" i="49"/>
  <c r="AW28" i="49"/>
  <c r="AU21" i="49"/>
  <c r="AK21" i="49"/>
  <c r="AS32" i="49"/>
  <c r="AT15" i="49"/>
  <c r="K18" i="49"/>
  <c r="AO15" i="49"/>
  <c r="AT23" i="49"/>
  <c r="AP21" i="49"/>
  <c r="AQ31" i="49"/>
  <c r="O29" i="49"/>
  <c r="AH28" i="49"/>
  <c r="AP18" i="49"/>
  <c r="Z19" i="49"/>
  <c r="Y23" i="49"/>
  <c r="AN23" i="49"/>
  <c r="AN20" i="49"/>
  <c r="AK18" i="49"/>
  <c r="W19" i="49"/>
  <c r="AC14" i="49"/>
  <c r="AC32" i="49"/>
  <c r="K31" i="49"/>
  <c r="N29" i="49"/>
  <c r="AQ26" i="49"/>
  <c r="H27" i="49"/>
  <c r="AE15" i="49"/>
  <c r="AR23" i="49"/>
  <c r="U30" i="49"/>
  <c r="AF15" i="49"/>
  <c r="AF23" i="49"/>
  <c r="W25" i="49"/>
  <c r="AC20" i="49"/>
  <c r="AJ20" i="49"/>
  <c r="AE25" i="49"/>
  <c r="AW23" i="49"/>
  <c r="AK25" i="49"/>
  <c r="AJ28" i="49"/>
  <c r="AA27" i="49"/>
  <c r="U16" i="49"/>
  <c r="AP16" i="49"/>
  <c r="I23" i="49"/>
  <c r="AB21" i="49"/>
  <c r="S16" i="49"/>
  <c r="AP32" i="49"/>
  <c r="N21" i="49"/>
  <c r="AH14" i="49"/>
  <c r="W28" i="49"/>
  <c r="W30" i="49"/>
  <c r="AJ21" i="49"/>
  <c r="AR27" i="49"/>
  <c r="O14" i="49"/>
  <c r="N23" i="49"/>
  <c r="L25" i="49"/>
  <c r="AE14" i="49"/>
  <c r="AH26" i="49"/>
  <c r="S22" i="49"/>
  <c r="AB23" i="49"/>
  <c r="AQ17" i="49"/>
  <c r="AV27" i="49"/>
  <c r="Z15" i="49"/>
  <c r="AR26" i="49"/>
  <c r="AV31" i="49"/>
  <c r="M32" i="49"/>
  <c r="AW14" i="49"/>
  <c r="Q27" i="49"/>
  <c r="AU24" i="49"/>
  <c r="AA30" i="49"/>
  <c r="AM30" i="49"/>
  <c r="AP15" i="49"/>
  <c r="AO32" i="49"/>
  <c r="AU26" i="49"/>
  <c r="L26" i="49"/>
  <c r="AM19" i="49"/>
  <c r="Q15" i="49"/>
  <c r="AF26" i="49"/>
  <c r="AV26" i="49"/>
  <c r="I32" i="49"/>
  <c r="AP20" i="49"/>
  <c r="X18" i="49"/>
  <c r="AA17" i="49"/>
  <c r="U25" i="49"/>
  <c r="AU32" i="49"/>
  <c r="AU14" i="49"/>
  <c r="AE24" i="49"/>
  <c r="AW21" i="49"/>
  <c r="AW25" i="49"/>
  <c r="H23" i="49"/>
  <c r="L23" i="49"/>
  <c r="J27" i="49"/>
  <c r="AP24" i="49"/>
  <c r="Y20" i="49"/>
  <c r="AI18" i="49"/>
  <c r="AC15" i="49"/>
  <c r="T25" i="49"/>
  <c r="AW20" i="49"/>
  <c r="AN25" i="49"/>
  <c r="AA16" i="49"/>
  <c r="AF19" i="49"/>
  <c r="AI21" i="49"/>
  <c r="AN17" i="49"/>
  <c r="L28" i="49"/>
  <c r="AT20" i="49"/>
  <c r="AN31" i="49"/>
  <c r="Y17" i="49"/>
  <c r="S29" i="49"/>
  <c r="Q14" i="49"/>
  <c r="AV24" i="49"/>
  <c r="I22" i="49"/>
  <c r="AB28" i="49"/>
  <c r="AV23" i="49"/>
  <c r="Q25" i="49"/>
  <c r="N31" i="49"/>
  <c r="AA24" i="49"/>
  <c r="AB27" i="49"/>
  <c r="T22" i="49"/>
  <c r="W26" i="49"/>
  <c r="Q29" i="49"/>
  <c r="AN18" i="49"/>
  <c r="M23" i="49"/>
  <c r="AH30" i="49"/>
  <c r="AW27" i="49"/>
  <c r="Z26" i="49"/>
  <c r="AL20" i="49"/>
  <c r="M22" i="49"/>
  <c r="AA32" i="49"/>
  <c r="AF16" i="49"/>
  <c r="W22" i="49"/>
  <c r="AK24" i="49"/>
  <c r="AR20" i="49"/>
  <c r="AV32" i="49"/>
  <c r="X31" i="49"/>
  <c r="L16" i="49"/>
  <c r="AC19" i="49"/>
  <c r="Q32" i="49"/>
  <c r="AO20" i="49"/>
  <c r="AV28" i="49"/>
  <c r="T20" i="49"/>
  <c r="Y30" i="49"/>
  <c r="AU28" i="49"/>
  <c r="W29" i="49"/>
  <c r="AT29" i="49"/>
  <c r="AS22" i="49"/>
  <c r="AQ24" i="49"/>
  <c r="M21" i="49"/>
  <c r="AU22" i="49"/>
  <c r="AP28" i="49"/>
  <c r="U28" i="49"/>
  <c r="I21" i="49"/>
  <c r="AI23" i="49"/>
  <c r="AI15" i="49"/>
  <c r="AE21" i="49"/>
  <c r="S15" i="49"/>
  <c r="AI28" i="49"/>
  <c r="AM26" i="49"/>
  <c r="W16" i="49"/>
  <c r="AB26" i="49"/>
  <c r="AJ16" i="49"/>
  <c r="H30" i="49"/>
  <c r="Q20" i="49"/>
  <c r="AO17" i="49"/>
  <c r="AC29" i="49"/>
  <c r="S32" i="49"/>
  <c r="AI22" i="49"/>
  <c r="K25" i="49"/>
  <c r="AW18" i="49"/>
  <c r="K16" i="49"/>
  <c r="AU18" i="49"/>
  <c r="AF32" i="49"/>
  <c r="AA15" i="49"/>
  <c r="AD16" i="49"/>
  <c r="AR14" i="49"/>
  <c r="AL18" i="49"/>
  <c r="Y15" i="49"/>
  <c r="AD28" i="49"/>
  <c r="Q21" i="49"/>
  <c r="W15" i="49"/>
  <c r="N14" i="49"/>
  <c r="AV17" i="49"/>
  <c r="AN19" i="49"/>
  <c r="AE20" i="49"/>
  <c r="AL22" i="49"/>
  <c r="AV16" i="49"/>
  <c r="AP22" i="49"/>
  <c r="AU30" i="49"/>
  <c r="Z16" i="49"/>
  <c r="O16" i="49"/>
  <c r="AE23" i="49"/>
  <c r="L15" i="49"/>
  <c r="AF31" i="49"/>
  <c r="Q28" i="49"/>
  <c r="I16" i="49"/>
  <c r="AE16" i="49"/>
  <c r="AW24" i="49"/>
  <c r="AQ29" i="49"/>
  <c r="AP27" i="49"/>
  <c r="S30" i="49"/>
  <c r="Y29" i="49"/>
  <c r="AL32" i="49"/>
  <c r="AN27" i="49"/>
  <c r="AF30" i="49"/>
  <c r="AW31" i="49"/>
  <c r="AN16" i="49"/>
  <c r="AB25" i="49"/>
  <c r="AN14" i="49"/>
  <c r="AO16" i="49"/>
  <c r="N28" i="49"/>
  <c r="N19" i="49"/>
  <c r="L18" i="49"/>
  <c r="AK14" i="49"/>
  <c r="AL16" i="49"/>
  <c r="AU31" i="49"/>
  <c r="X25" i="49"/>
  <c r="AS16" i="49"/>
  <c r="AR25" i="49"/>
  <c r="H29" i="49"/>
  <c r="S23" i="49"/>
  <c r="AO31" i="49"/>
  <c r="AT28" i="49"/>
  <c r="U27" i="49"/>
  <c r="AC16" i="49"/>
  <c r="AL26" i="49"/>
  <c r="AC27" i="49"/>
  <c r="L14" i="49"/>
  <c r="Q17" i="49"/>
  <c r="U21" i="49"/>
  <c r="AN29" i="49"/>
  <c r="AC22" i="49"/>
  <c r="K24" i="49"/>
  <c r="AS18" i="49"/>
  <c r="AC24" i="49"/>
  <c r="Y21" i="49"/>
  <c r="V18" i="49"/>
  <c r="K32" i="49"/>
  <c r="Q19" i="49"/>
  <c r="X24" i="49"/>
  <c r="AT18" i="49"/>
  <c r="M24" i="49"/>
  <c r="AN15" i="49"/>
  <c r="V19" i="49"/>
  <c r="AN21" i="49"/>
  <c r="H22" i="49"/>
  <c r="AM22" i="49"/>
  <c r="AD15" i="49"/>
  <c r="V15" i="49"/>
  <c r="AJ31" i="49"/>
  <c r="AI14" i="49"/>
  <c r="AO26" i="49"/>
  <c r="L17" i="49"/>
  <c r="Z27" i="49"/>
  <c r="AR18" i="49"/>
  <c r="AR32" i="49"/>
  <c r="AK15" i="49"/>
  <c r="I17" i="49"/>
  <c r="Q30" i="49"/>
  <c r="AU27" i="49"/>
  <c r="AT21" i="49"/>
  <c r="W21" i="49"/>
  <c r="AO19" i="49"/>
  <c r="AT26" i="49"/>
  <c r="S31" i="49"/>
  <c r="AT22" i="49"/>
  <c r="AV22" i="49"/>
  <c r="Y25" i="49"/>
  <c r="AH18" i="49"/>
  <c r="AD21" i="49"/>
  <c r="AV21" i="49"/>
  <c r="J25" i="49"/>
  <c r="Q18" i="49"/>
  <c r="AV29" i="49"/>
  <c r="AV14" i="49"/>
  <c r="O23" i="49"/>
  <c r="AR29" i="49"/>
  <c r="X14" i="49"/>
  <c r="I20" i="49"/>
  <c r="AE22" i="49"/>
  <c r="L20" i="49"/>
  <c r="O17" i="49"/>
  <c r="Q22" i="49"/>
  <c r="AU23" i="49"/>
  <c r="AK19" i="49"/>
  <c r="AS24" i="49"/>
  <c r="H16" i="49"/>
  <c r="AB17" i="49"/>
  <c r="U32" i="49"/>
  <c r="AW16" i="49"/>
  <c r="S26" i="49"/>
  <c r="V24" i="49"/>
  <c r="N15" i="49"/>
  <c r="AK23" i="49"/>
  <c r="O18" i="49"/>
  <c r="AU20" i="49"/>
  <c r="V17" i="49"/>
  <c r="Y22" i="49"/>
  <c r="AO14" i="49"/>
  <c r="AT19" i="49"/>
  <c r="T24" i="49"/>
  <c r="AO25" i="49"/>
  <c r="S14" i="49"/>
  <c r="O22" i="49"/>
  <c r="M26" i="49"/>
  <c r="Z22" i="49"/>
  <c r="AI16" i="49"/>
  <c r="AW32" i="49"/>
  <c r="AR30" i="49"/>
  <c r="AB31" i="49"/>
  <c r="AT27" i="49"/>
  <c r="K28" i="49"/>
  <c r="AE17" i="49"/>
  <c r="AS23" i="49"/>
  <c r="AC25" i="49"/>
  <c r="AD19" i="49"/>
  <c r="AH17" i="49"/>
  <c r="AT31" i="49"/>
  <c r="AU29" i="49"/>
  <c r="AK27" i="49"/>
  <c r="O15" i="49"/>
  <c r="O20" i="49"/>
  <c r="AQ16" i="49"/>
  <c r="M20" i="49"/>
  <c r="AB14" i="49"/>
  <c r="AF29" i="49"/>
  <c r="K17" i="49"/>
  <c r="Q26" i="49"/>
  <c r="J15" i="49"/>
  <c r="O26" i="49"/>
  <c r="AQ20" i="49"/>
  <c r="K14" i="49"/>
  <c r="AI30" i="49"/>
  <c r="O21" i="49"/>
  <c r="AD18" i="49"/>
  <c r="AO23" i="49"/>
  <c r="X29" i="49"/>
  <c r="AM29" i="49"/>
  <c r="W23" i="49"/>
  <c r="Z23" i="49"/>
  <c r="AH21" i="49"/>
  <c r="H17" i="49"/>
  <c r="AM25" i="49"/>
  <c r="AN24" i="49"/>
  <c r="AE18" i="49"/>
  <c r="AS15" i="49"/>
  <c r="AQ21" i="49"/>
  <c r="K21" i="49"/>
  <c r="AM21" i="49"/>
  <c r="AK20" i="49"/>
  <c r="AD17" i="49"/>
  <c r="AJ14" i="49"/>
  <c r="AA29" i="49"/>
  <c r="H24" i="49"/>
  <c r="M31" i="49"/>
  <c r="O30" i="49"/>
  <c r="V22" i="49"/>
  <c r="AV19" i="49"/>
  <c r="W24" i="49"/>
  <c r="AI24" i="49"/>
  <c r="Z32" i="49"/>
  <c r="Z29" i="49"/>
  <c r="AM17" i="49"/>
  <c r="AS31" i="49"/>
  <c r="V14" i="49"/>
  <c r="W14" i="49"/>
  <c r="AR16" i="49"/>
  <c r="M18" i="49"/>
  <c r="AB30" i="49"/>
  <c r="Z24" i="49"/>
  <c r="AB18" i="49"/>
  <c r="AJ15" i="49"/>
  <c r="AD30" i="49"/>
  <c r="AT32" i="49"/>
  <c r="L19" i="49"/>
  <c r="AE31" i="49"/>
  <c r="AP26" i="49"/>
  <c r="AD23" i="49"/>
  <c r="M17" i="49"/>
  <c r="AW22" i="49"/>
  <c r="AQ25" i="49"/>
  <c r="Q31" i="49"/>
  <c r="H28" i="49"/>
  <c r="X30" i="49"/>
  <c r="AR22" i="49"/>
  <c r="AR28" i="49"/>
  <c r="Y18" i="49"/>
  <c r="I31" i="49"/>
  <c r="K26" i="49"/>
  <c r="V30" i="49"/>
  <c r="AE28" i="49"/>
  <c r="M14" i="49"/>
  <c r="AA20" i="49"/>
  <c r="K23" i="49"/>
  <c r="AH16" i="49"/>
  <c r="T29" i="49"/>
  <c r="Z31" i="49"/>
  <c r="AF25" i="49"/>
  <c r="AE29" i="49"/>
  <c r="AW29" i="49"/>
  <c r="AR15" i="49"/>
  <c r="L24" i="49"/>
  <c r="AM15" i="49"/>
  <c r="AB19" i="49"/>
  <c r="AV20" i="49"/>
  <c r="AM14" i="49"/>
  <c r="T28" i="49"/>
  <c r="U19" i="49"/>
  <c r="AL24" i="49"/>
  <c r="AI19" i="49"/>
  <c r="M29" i="49"/>
  <c r="N19" i="16" l="1"/>
  <c r="AG19" i="49"/>
  <c r="M14" i="16"/>
  <c r="N4" i="16"/>
  <c r="O21" i="16"/>
  <c r="P21" i="16" s="1"/>
  <c r="N7" i="16"/>
  <c r="M9" i="16"/>
  <c r="AG18" i="49"/>
  <c r="AG30" i="49"/>
  <c r="N8" i="16"/>
  <c r="N21" i="16"/>
  <c r="O16" i="16"/>
  <c r="P16" i="16" s="1"/>
  <c r="AG14" i="49"/>
  <c r="N10" i="16"/>
  <c r="AG31" i="49"/>
  <c r="N16" i="16"/>
  <c r="Q5" i="16"/>
  <c r="AG17" i="49"/>
  <c r="O12" i="16"/>
  <c r="P12" i="16" s="1"/>
  <c r="M10" i="16"/>
  <c r="O8" i="16"/>
  <c r="P8" i="16" s="1"/>
  <c r="O20" i="16"/>
  <c r="P20" i="16" s="1"/>
  <c r="M7" i="16"/>
  <c r="N14" i="16"/>
  <c r="O9" i="16"/>
  <c r="P9" i="16" s="1"/>
  <c r="O7" i="16"/>
  <c r="P7" i="16" s="1"/>
  <c r="M4" i="16"/>
  <c r="M8" i="16"/>
  <c r="Q9" i="16"/>
  <c r="Q18" i="16"/>
  <c r="AG25" i="49"/>
  <c r="O18" i="16"/>
  <c r="P18" i="16" s="1"/>
  <c r="M5" i="16"/>
  <c r="Q4" i="16"/>
  <c r="O11" i="16"/>
  <c r="P11" i="16" s="1"/>
  <c r="O10" i="16"/>
  <c r="P10" i="16" s="1"/>
  <c r="AG26" i="49"/>
  <c r="N11" i="16"/>
  <c r="O22" i="16"/>
  <c r="P22" i="16" s="1"/>
  <c r="M6" i="16"/>
  <c r="N12" i="16"/>
  <c r="N13" i="16"/>
  <c r="O19" i="16"/>
  <c r="P19" i="16" s="1"/>
  <c r="AG27" i="49"/>
  <c r="Q21" i="16"/>
  <c r="O15" i="16"/>
  <c r="P15" i="16" s="1"/>
  <c r="AG28" i="49"/>
  <c r="O4" i="16"/>
  <c r="P4" i="16" s="1"/>
  <c r="M18" i="16"/>
  <c r="M13" i="16"/>
  <c r="O5" i="16"/>
  <c r="P5" i="16" s="1"/>
  <c r="M16" i="16"/>
  <c r="O17" i="16"/>
  <c r="P17" i="16" s="1"/>
  <c r="N22" i="16"/>
  <c r="AG23" i="49"/>
  <c r="M15" i="16"/>
  <c r="Q13" i="16"/>
  <c r="Q11" i="16"/>
  <c r="AG21" i="49"/>
  <c r="Q19" i="16"/>
  <c r="Q17" i="16"/>
  <c r="M21" i="16"/>
  <c r="Q22" i="16"/>
  <c r="N9" i="16"/>
  <c r="N17" i="16"/>
  <c r="AG22" i="49"/>
  <c r="AG20" i="49"/>
  <c r="N15" i="16"/>
  <c r="Q7" i="16"/>
  <c r="O6" i="16"/>
  <c r="P6" i="16" s="1"/>
  <c r="AG16" i="49"/>
  <c r="AG32" i="49"/>
  <c r="M22" i="16"/>
  <c r="Q10" i="16"/>
  <c r="M11" i="16"/>
  <c r="M12" i="16"/>
  <c r="Q14" i="16"/>
  <c r="Q15" i="16"/>
  <c r="Q16" i="16"/>
  <c r="O14" i="16"/>
  <c r="P14" i="16" s="1"/>
  <c r="Q12" i="16"/>
  <c r="AG24" i="49"/>
  <c r="O13" i="16"/>
  <c r="P13" i="16" s="1"/>
  <c r="M17" i="16"/>
  <c r="M19" i="16"/>
  <c r="Q8" i="16"/>
  <c r="N20" i="16"/>
  <c r="AG15" i="49"/>
  <c r="M20" i="16"/>
  <c r="Q20" i="16"/>
  <c r="N18" i="16"/>
  <c r="N6" i="16"/>
  <c r="AG29" i="49"/>
  <c r="Q6" i="16"/>
  <c r="E20" i="49"/>
  <c r="F20" i="49" s="1"/>
  <c r="E21" i="49" l="1"/>
  <c r="F21" i="49" s="1"/>
  <c r="E22" i="49" l="1"/>
  <c r="F22" i="49" s="1"/>
  <c r="E23" i="49" l="1"/>
  <c r="F23" i="49" s="1"/>
  <c r="E24" i="49" l="1"/>
  <c r="F24" i="49"/>
  <c r="E25" i="49" l="1"/>
  <c r="F25" i="49" s="1"/>
  <c r="E26" i="49" l="1"/>
  <c r="F26" i="49" s="1"/>
  <c r="E27" i="49" l="1"/>
  <c r="F27" i="49" s="1"/>
  <c r="E28" i="49" l="1"/>
  <c r="F28" i="49" s="1"/>
  <c r="E29" i="49" l="1"/>
  <c r="F29" i="49"/>
  <c r="E30" i="49" l="1"/>
  <c r="F30" i="49" s="1"/>
  <c r="E31" i="49" l="1"/>
  <c r="F31" i="49" s="1"/>
  <c r="E32" i="49" l="1"/>
  <c r="F32" i="49" s="1"/>
  <c r="E99" i="29" l="1"/>
  <c r="K4" i="19" l="1"/>
  <c r="K5" i="19"/>
  <c r="K6" i="19"/>
  <c r="K7" i="19"/>
  <c r="K8" i="19"/>
  <c r="K3" i="19"/>
  <c r="B17" i="49"/>
  <c r="B32" i="49"/>
  <c r="B31" i="49"/>
  <c r="K9" i="19" l="1"/>
  <c r="C32" i="49"/>
  <c r="C31" i="49"/>
  <c r="C17" i="49"/>
  <c r="B18" i="49"/>
  <c r="B15" i="49"/>
  <c r="B28" i="49"/>
  <c r="B25" i="49"/>
  <c r="B30" i="49"/>
  <c r="B29" i="49"/>
  <c r="B19" i="49"/>
  <c r="B27" i="49"/>
  <c r="B23" i="49"/>
  <c r="B20" i="49"/>
  <c r="B14" i="49"/>
  <c r="B21" i="49"/>
  <c r="B16" i="49"/>
  <c r="B22" i="49"/>
  <c r="B26" i="49"/>
  <c r="B24" i="49"/>
  <c r="C30" i="49" l="1"/>
  <c r="C29" i="49"/>
  <c r="C28" i="49"/>
  <c r="C27" i="49"/>
  <c r="C26" i="49"/>
  <c r="C25" i="49"/>
  <c r="C24" i="49"/>
  <c r="C23" i="49"/>
  <c r="C22" i="49"/>
  <c r="C21" i="49"/>
  <c r="C20" i="49"/>
  <c r="C19" i="49"/>
  <c r="C18" i="49"/>
  <c r="C16" i="49"/>
  <c r="C15" i="49"/>
  <c r="C14" i="49"/>
  <c r="K4" i="16"/>
  <c r="K5" i="16" s="1"/>
  <c r="K6" i="16" s="1"/>
  <c r="K7" i="16" s="1"/>
  <c r="K8" i="16" s="1"/>
  <c r="K9" i="16" s="1"/>
  <c r="K10" i="16" s="1"/>
  <c r="K11" i="16" s="1"/>
  <c r="K12" i="16" s="1"/>
  <c r="K13" i="16" s="1"/>
  <c r="K14" i="16" s="1"/>
  <c r="K15" i="16" s="1"/>
  <c r="K16" i="16" s="1"/>
  <c r="K17" i="16" s="1"/>
  <c r="K18" i="16" s="1"/>
  <c r="K19" i="16" s="1"/>
  <c r="K20" i="16" s="1"/>
  <c r="K21" i="16" s="1"/>
  <c r="K22" i="16" s="1"/>
  <c r="I3" i="16"/>
  <c r="F3" i="16"/>
  <c r="C3" i="16"/>
  <c r="B4" i="16"/>
  <c r="B5" i="16" s="1"/>
  <c r="B6" i="16" s="1"/>
  <c r="B7" i="16" s="1"/>
  <c r="B8" i="16" s="1"/>
  <c r="B9" i="16" s="1"/>
  <c r="B10" i="16" s="1"/>
  <c r="B11" i="16" s="1"/>
  <c r="B12" i="16" s="1"/>
  <c r="B13" i="16" s="1"/>
  <c r="B14" i="16" s="1"/>
  <c r="B15" i="16" s="1"/>
  <c r="B16" i="16" s="1"/>
  <c r="B17" i="16" s="1"/>
  <c r="B18" i="16" s="1"/>
  <c r="B19" i="16" s="1"/>
  <c r="B20" i="16" s="1"/>
  <c r="B21" i="16" s="1"/>
  <c r="B22" i="16" s="1"/>
  <c r="B23" i="16" s="1"/>
  <c r="I119" i="29"/>
  <c r="H104" i="29"/>
  <c r="D100" i="29"/>
  <c r="C124" i="29" s="1"/>
  <c r="G11" i="29"/>
  <c r="H11" i="29" s="1"/>
  <c r="F95" i="29" l="1"/>
  <c r="E91" i="29"/>
  <c r="C17" i="29"/>
  <c r="B17" i="29" s="1"/>
  <c r="C14" i="29"/>
  <c r="B14" i="29" s="1"/>
  <c r="C6" i="16"/>
  <c r="C5" i="16"/>
  <c r="C21" i="16"/>
  <c r="C20" i="16"/>
  <c r="C18" i="16"/>
  <c r="C17" i="16"/>
  <c r="C14" i="16"/>
  <c r="C19" i="16"/>
  <c r="C13" i="16"/>
  <c r="C9" i="16"/>
  <c r="C15" i="16"/>
  <c r="C8" i="16"/>
  <c r="C7" i="16"/>
  <c r="C23" i="16"/>
  <c r="B24" i="16"/>
  <c r="C16" i="16"/>
  <c r="C4" i="16"/>
  <c r="C12" i="16"/>
  <c r="C11" i="16"/>
  <c r="C22" i="16"/>
  <c r="C10" i="16"/>
  <c r="A13" i="49"/>
  <c r="E19" i="29" l="1"/>
  <c r="E18" i="29"/>
  <c r="E17" i="29"/>
  <c r="E14" i="29"/>
  <c r="E15" i="29"/>
  <c r="E16" i="29"/>
  <c r="G13" i="49"/>
  <c r="C24" i="16"/>
  <c r="B25" i="16"/>
  <c r="H88" i="29"/>
  <c r="AS13" i="49"/>
  <c r="I85" i="29" l="1"/>
  <c r="I86" i="29"/>
  <c r="I84" i="29"/>
  <c r="I87" i="29"/>
  <c r="I83" i="29"/>
  <c r="C25" i="16"/>
  <c r="B26" i="16"/>
  <c r="AR13" i="49"/>
  <c r="Y13" i="49"/>
  <c r="AM13" i="49"/>
  <c r="S13" i="49"/>
  <c r="H13" i="49"/>
  <c r="AQ13" i="49"/>
  <c r="AV13" i="49"/>
  <c r="W13" i="49"/>
  <c r="AC13" i="49"/>
  <c r="L13" i="49"/>
  <c r="V13" i="49"/>
  <c r="AK13" i="49"/>
  <c r="J13" i="49"/>
  <c r="T13" i="49"/>
  <c r="AH13" i="49"/>
  <c r="U13" i="49"/>
  <c r="B13" i="49"/>
  <c r="AW13" i="49"/>
  <c r="AA13" i="49"/>
  <c r="AP13" i="49"/>
  <c r="AJ13" i="49"/>
  <c r="AT13" i="49"/>
  <c r="AU13" i="49"/>
  <c r="K13" i="49"/>
  <c r="I13" i="49"/>
  <c r="Z13" i="49"/>
  <c r="AB13" i="49"/>
  <c r="AL13" i="49"/>
  <c r="Q13" i="49"/>
  <c r="X13" i="49"/>
  <c r="AO13" i="49"/>
  <c r="AI13" i="49"/>
  <c r="AN13" i="49"/>
  <c r="D92" i="29" l="1"/>
  <c r="D95" i="29"/>
  <c r="D93" i="29"/>
  <c r="D94" i="29"/>
  <c r="I88" i="29"/>
  <c r="C13" i="49"/>
  <c r="D91" i="29"/>
  <c r="G91" i="29" s="1"/>
  <c r="C26" i="16"/>
  <c r="B27" i="16"/>
  <c r="AF13" i="49"/>
  <c r="AE13" i="49"/>
  <c r="AD13" i="49"/>
  <c r="G96" i="29" l="1"/>
  <c r="I96" i="29" s="1"/>
  <c r="AG13" i="49"/>
  <c r="B28" i="16"/>
  <c r="C27" i="16"/>
  <c r="B57" i="17"/>
  <c r="B58" i="17"/>
  <c r="B59" i="17"/>
  <c r="B56" i="17"/>
  <c r="M13" i="49"/>
  <c r="C28" i="16" l="1"/>
  <c r="B29" i="16"/>
  <c r="J9" i="19"/>
  <c r="N13" i="49"/>
  <c r="AB20" i="16" l="1"/>
  <c r="AD14" i="16"/>
  <c r="AD20" i="16"/>
  <c r="W21" i="16"/>
  <c r="Y21" i="16"/>
  <c r="AA18" i="16"/>
  <c r="AB19" i="16"/>
  <c r="X19" i="16"/>
  <c r="AD19" i="16"/>
  <c r="U14" i="16"/>
  <c r="AC16" i="16"/>
  <c r="V9" i="16"/>
  <c r="V12" i="16"/>
  <c r="AA9" i="16"/>
  <c r="X12" i="16"/>
  <c r="S14" i="16"/>
  <c r="Y12" i="16"/>
  <c r="S9" i="16"/>
  <c r="V13" i="16"/>
  <c r="X11" i="16"/>
  <c r="Z11" i="16"/>
  <c r="S8" i="16"/>
  <c r="T6" i="16"/>
  <c r="Y5" i="16"/>
  <c r="AA5" i="16"/>
  <c r="W4" i="16"/>
  <c r="Y13" i="16"/>
  <c r="Z18" i="16"/>
  <c r="Z8" i="16"/>
  <c r="T5" i="16"/>
  <c r="AC20" i="16"/>
  <c r="Z22" i="16"/>
  <c r="U22" i="16"/>
  <c r="U21" i="16"/>
  <c r="Z21" i="16"/>
  <c r="AA21" i="16"/>
  <c r="AD12" i="16"/>
  <c r="AB14" i="16"/>
  <c r="AD13" i="16"/>
  <c r="AD11" i="16"/>
  <c r="S11" i="16"/>
  <c r="AB16" i="16"/>
  <c r="W11" i="16"/>
  <c r="Y14" i="16"/>
  <c r="X8" i="16"/>
  <c r="Z13" i="16"/>
  <c r="Y11" i="16"/>
  <c r="Y7" i="16"/>
  <c r="AD10" i="16"/>
  <c r="T7" i="16"/>
  <c r="S6" i="16"/>
  <c r="V7" i="16"/>
  <c r="Z5" i="16"/>
  <c r="V4" i="16"/>
  <c r="AB11" i="16"/>
  <c r="U13" i="16"/>
  <c r="AB7" i="16"/>
  <c r="AC11" i="16"/>
  <c r="U5" i="16"/>
  <c r="AA11" i="16"/>
  <c r="AA10" i="16"/>
  <c r="U6" i="16"/>
  <c r="V6" i="16"/>
  <c r="Z7" i="16"/>
  <c r="AC5" i="16"/>
  <c r="AC4" i="16"/>
  <c r="U4" i="16"/>
  <c r="U10" i="16"/>
  <c r="Z10" i="16"/>
  <c r="Z4" i="16"/>
  <c r="U20" i="16"/>
  <c r="X18" i="16"/>
  <c r="AB13" i="16"/>
  <c r="V11" i="16"/>
  <c r="U12" i="16"/>
  <c r="W10" i="16"/>
  <c r="T4" i="16"/>
  <c r="S20" i="16"/>
  <c r="U18" i="16"/>
  <c r="X6" i="16"/>
  <c r="W9" i="16"/>
  <c r="AB8" i="16"/>
  <c r="AA6" i="16"/>
  <c r="T8" i="16"/>
  <c r="T20" i="16"/>
  <c r="S21" i="16"/>
  <c r="Z20" i="16"/>
  <c r="S22" i="16"/>
  <c r="AC18" i="16"/>
  <c r="AA19" i="16"/>
  <c r="Y18" i="16"/>
  <c r="AA14" i="16"/>
  <c r="W18" i="16"/>
  <c r="S12" i="16"/>
  <c r="AB21" i="16"/>
  <c r="AC14" i="16"/>
  <c r="W8" i="16"/>
  <c r="Y4" i="16"/>
  <c r="AA20" i="16"/>
  <c r="AC9" i="16"/>
  <c r="AB10" i="16"/>
  <c r="AA13" i="16"/>
  <c r="X5" i="16"/>
  <c r="X4" i="16"/>
  <c r="Z19" i="16"/>
  <c r="X9" i="16"/>
  <c r="Y20" i="16"/>
  <c r="V21" i="16"/>
  <c r="AD22" i="16"/>
  <c r="T21" i="16"/>
  <c r="S7" i="16"/>
  <c r="V19" i="16"/>
  <c r="W14" i="16"/>
  <c r="V18" i="16"/>
  <c r="AD18" i="16"/>
  <c r="V16" i="16"/>
  <c r="Z16" i="16"/>
  <c r="AD9" i="16"/>
  <c r="V10" i="16"/>
  <c r="W13" i="16"/>
  <c r="T12" i="16"/>
  <c r="AA8" i="16"/>
  <c r="T10" i="16"/>
  <c r="AC10" i="16"/>
  <c r="Z6" i="16"/>
  <c r="AD5" i="16"/>
  <c r="AB6" i="16"/>
  <c r="W5" i="16"/>
  <c r="AB22" i="16"/>
  <c r="X21" i="16"/>
  <c r="AC22" i="16"/>
  <c r="Y19" i="16"/>
  <c r="AC13" i="16"/>
  <c r="AA16" i="16"/>
  <c r="W16" i="16"/>
  <c r="T14" i="16"/>
  <c r="Y10" i="16"/>
  <c r="W6" i="16"/>
  <c r="W7" i="16"/>
  <c r="U8" i="16"/>
  <c r="T9" i="16"/>
  <c r="Z9" i="16"/>
  <c r="AA7" i="16"/>
  <c r="S13" i="16"/>
  <c r="W22" i="16"/>
  <c r="T13" i="16"/>
  <c r="S16" i="16"/>
  <c r="U11" i="16"/>
  <c r="AC8" i="16"/>
  <c r="W12" i="16"/>
  <c r="S4" i="16"/>
  <c r="X22" i="16"/>
  <c r="AA22" i="16"/>
  <c r="Z14" i="16"/>
  <c r="T22" i="16"/>
  <c r="W20" i="16"/>
  <c r="W19" i="16"/>
  <c r="X16" i="16"/>
  <c r="T16" i="16"/>
  <c r="AC19" i="16"/>
  <c r="T18" i="16"/>
  <c r="Y9" i="16"/>
  <c r="Z12" i="16"/>
  <c r="Y16" i="16"/>
  <c r="U9" i="16"/>
  <c r="X14" i="16"/>
  <c r="AD8" i="16"/>
  <c r="X7" i="16"/>
  <c r="AB9" i="16"/>
  <c r="X10" i="16"/>
  <c r="Y6" i="16"/>
  <c r="U7" i="16"/>
  <c r="AD4" i="16"/>
  <c r="AB5" i="16"/>
  <c r="S5" i="16"/>
  <c r="AA4" i="16"/>
  <c r="T11" i="16"/>
  <c r="AD21" i="16"/>
  <c r="AC21" i="16"/>
  <c r="S19" i="16"/>
  <c r="S18" i="16"/>
  <c r="AA12" i="16"/>
  <c r="V14" i="16"/>
  <c r="AC7" i="16"/>
  <c r="V5" i="16"/>
  <c r="AB12" i="16"/>
  <c r="AD7" i="16"/>
  <c r="AB4" i="16"/>
  <c r="AB18" i="16"/>
  <c r="V22" i="16"/>
  <c r="Y22" i="16"/>
  <c r="X20" i="16"/>
  <c r="U19" i="16"/>
  <c r="U16" i="16"/>
  <c r="X13" i="16"/>
  <c r="AD16" i="16"/>
  <c r="AC12" i="16"/>
  <c r="V8" i="16"/>
  <c r="AC6" i="16"/>
  <c r="S10" i="16"/>
  <c r="V20" i="16"/>
  <c r="T19" i="16"/>
  <c r="AD6" i="16"/>
  <c r="Y8" i="16"/>
  <c r="AC17" i="16"/>
  <c r="T17" i="16"/>
  <c r="X15" i="16"/>
  <c r="AB17" i="16"/>
  <c r="U15" i="16"/>
  <c r="AC15" i="16"/>
  <c r="V17" i="16"/>
  <c r="AA15" i="16"/>
  <c r="W17" i="16"/>
  <c r="Z15" i="16"/>
  <c r="T15" i="16"/>
  <c r="Y15" i="16"/>
  <c r="W15" i="16"/>
  <c r="X17" i="16"/>
  <c r="AA17" i="16"/>
  <c r="Z17" i="16"/>
  <c r="AB15" i="16"/>
  <c r="V15" i="16"/>
  <c r="S15" i="16"/>
  <c r="S17" i="16"/>
  <c r="U17" i="16"/>
  <c r="Y17" i="16"/>
  <c r="AD15" i="16"/>
  <c r="AD17" i="16"/>
  <c r="B30" i="16"/>
  <c r="C29" i="16"/>
  <c r="P29" i="49"/>
  <c r="P27" i="49"/>
  <c r="P21" i="49"/>
  <c r="P24" i="49"/>
  <c r="P32" i="49"/>
  <c r="P18" i="49"/>
  <c r="P28" i="49"/>
  <c r="P22" i="49"/>
  <c r="P25" i="49"/>
  <c r="P17" i="49"/>
  <c r="P15" i="49"/>
  <c r="P14" i="49"/>
  <c r="P26" i="49"/>
  <c r="P19" i="49"/>
  <c r="P16" i="49"/>
  <c r="P30" i="49"/>
  <c r="P23" i="49"/>
  <c r="P31" i="49"/>
  <c r="P20" i="49"/>
  <c r="M3" i="16" l="1"/>
  <c r="Q3" i="16"/>
  <c r="H96" i="29"/>
  <c r="J96" i="29"/>
  <c r="B31" i="16"/>
  <c r="C30" i="16"/>
  <c r="R28" i="49"/>
  <c r="R15" i="49"/>
  <c r="R20" i="49"/>
  <c r="R24" i="49"/>
  <c r="R32" i="49"/>
  <c r="R16" i="49"/>
  <c r="R29" i="49"/>
  <c r="R31" i="49"/>
  <c r="R30" i="49"/>
  <c r="R18" i="49"/>
  <c r="R27" i="49"/>
  <c r="R14" i="49"/>
  <c r="R19" i="49"/>
  <c r="R25" i="49"/>
  <c r="R23" i="49"/>
  <c r="R17" i="49"/>
  <c r="R22" i="49"/>
  <c r="R21" i="49"/>
  <c r="R26" i="49"/>
  <c r="O13" i="49"/>
  <c r="C31" i="16" l="1"/>
  <c r="B32" i="16"/>
  <c r="C32" i="16" l="1"/>
  <c r="B33" i="16"/>
  <c r="C33" i="16" l="1"/>
  <c r="B34" i="16"/>
  <c r="B35" i="16" l="1"/>
  <c r="C34" i="16"/>
  <c r="B36" i="16" l="1"/>
  <c r="C35" i="16"/>
  <c r="C36" i="16" l="1"/>
  <c r="B37" i="16"/>
  <c r="H4" i="16"/>
  <c r="E4" i="16"/>
  <c r="F4" i="16" s="1"/>
  <c r="H5" i="16" l="1"/>
  <c r="I4" i="16"/>
  <c r="C37" i="16"/>
  <c r="B38" i="16"/>
  <c r="E5" i="16"/>
  <c r="F5" i="16" s="1"/>
  <c r="O3" i="16" l="1"/>
  <c r="P3" i="16" s="1"/>
  <c r="N3" i="16"/>
  <c r="L3" i="16"/>
  <c r="B39" i="16"/>
  <c r="C38" i="16"/>
  <c r="H6" i="16"/>
  <c r="I5" i="16"/>
  <c r="E6" i="16"/>
  <c r="F6" i="16" s="1"/>
  <c r="AC3" i="16" l="1"/>
  <c r="AD3" i="16"/>
  <c r="AA3" i="16"/>
  <c r="AB3" i="16"/>
  <c r="Y3" i="16"/>
  <c r="Z3" i="16"/>
  <c r="W3" i="16"/>
  <c r="X3" i="16"/>
  <c r="U3" i="16"/>
  <c r="V3" i="16"/>
  <c r="S3" i="16"/>
  <c r="T3" i="16"/>
  <c r="H7" i="16"/>
  <c r="I6" i="16"/>
  <c r="B40" i="16"/>
  <c r="C39" i="16"/>
  <c r="E7" i="16"/>
  <c r="F7" i="16" s="1"/>
  <c r="C40" i="16" l="1"/>
  <c r="B41" i="16"/>
  <c r="H8" i="16"/>
  <c r="I7" i="16"/>
  <c r="E8" i="16"/>
  <c r="F8" i="16" s="1"/>
  <c r="H9" i="16" l="1"/>
  <c r="I8" i="16"/>
  <c r="C41" i="16"/>
  <c r="B42" i="16"/>
  <c r="E9" i="16"/>
  <c r="F9" i="16" s="1"/>
  <c r="C42" i="16" l="1"/>
  <c r="B43" i="16"/>
  <c r="H10" i="16"/>
  <c r="I9" i="16"/>
  <c r="E10" i="16"/>
  <c r="F10" i="16" s="1"/>
  <c r="B44" i="16" l="1"/>
  <c r="C43" i="16"/>
  <c r="H11" i="16"/>
  <c r="I10" i="16"/>
  <c r="E11" i="16"/>
  <c r="F11" i="16" s="1"/>
  <c r="C44" i="16" l="1"/>
  <c r="B45" i="16"/>
  <c r="H12" i="16"/>
  <c r="I11" i="16"/>
  <c r="E12" i="16"/>
  <c r="F12" i="16" s="1"/>
  <c r="B46" i="16" l="1"/>
  <c r="C45" i="16"/>
  <c r="H13" i="16"/>
  <c r="I12" i="16"/>
  <c r="E13" i="16"/>
  <c r="F13" i="16" s="1"/>
  <c r="C46" i="16" l="1"/>
  <c r="B47" i="16"/>
  <c r="H14" i="16"/>
  <c r="I13" i="16"/>
  <c r="E14" i="16"/>
  <c r="F14" i="16" s="1"/>
  <c r="B48" i="16" l="1"/>
  <c r="C47" i="16"/>
  <c r="H15" i="16"/>
  <c r="I14" i="16"/>
  <c r="E15" i="16"/>
  <c r="F15" i="16" s="1"/>
  <c r="C48" i="16" l="1"/>
  <c r="B49" i="16"/>
  <c r="H16" i="16"/>
  <c r="I15" i="16"/>
  <c r="E16" i="16"/>
  <c r="F16" i="16" s="1"/>
  <c r="B50" i="16" l="1"/>
  <c r="C50" i="16" s="1"/>
  <c r="C49" i="16"/>
  <c r="H17" i="16"/>
  <c r="I16" i="16"/>
  <c r="E17" i="16"/>
  <c r="F17" i="16" s="1"/>
  <c r="H18" i="16" l="1"/>
  <c r="I17" i="16"/>
  <c r="E18" i="16"/>
  <c r="F18" i="16" s="1"/>
  <c r="H19" i="16" l="1"/>
  <c r="I18" i="16"/>
  <c r="E19" i="16"/>
  <c r="F19" i="16" s="1"/>
  <c r="H20" i="16" l="1"/>
  <c r="I19" i="16"/>
  <c r="E20" i="16"/>
  <c r="F20" i="16" s="1"/>
  <c r="H21" i="16" l="1"/>
  <c r="I20" i="16"/>
  <c r="E21" i="16"/>
  <c r="F21" i="16" s="1"/>
  <c r="H22" i="16" l="1"/>
  <c r="I21" i="16"/>
  <c r="E22" i="16"/>
  <c r="E23" i="16" l="1"/>
  <c r="F22" i="16"/>
  <c r="I22" i="16"/>
  <c r="H23" i="16"/>
  <c r="H24" i="16" l="1"/>
  <c r="I23" i="16"/>
  <c r="E24" i="16"/>
  <c r="F23" i="16"/>
  <c r="F24" i="16" l="1"/>
  <c r="E25" i="16"/>
  <c r="H25" i="16"/>
  <c r="I24" i="16"/>
  <c r="H26" i="16" l="1"/>
  <c r="I25" i="16"/>
  <c r="E26" i="16"/>
  <c r="F25" i="16"/>
  <c r="E27" i="16" l="1"/>
  <c r="F26" i="16"/>
  <c r="H27" i="16"/>
  <c r="I26" i="16"/>
  <c r="H28" i="16" l="1"/>
  <c r="I27" i="16"/>
  <c r="F27" i="16"/>
  <c r="E28" i="16"/>
  <c r="F28" i="16" l="1"/>
  <c r="E29" i="16"/>
  <c r="H29" i="16"/>
  <c r="I28" i="16"/>
  <c r="H30" i="16" l="1"/>
  <c r="I29" i="16"/>
  <c r="F29" i="16"/>
  <c r="E30" i="16"/>
  <c r="I97" i="29" l="1"/>
  <c r="F30" i="16"/>
  <c r="E31" i="16"/>
  <c r="H31" i="16"/>
  <c r="I30" i="16"/>
  <c r="P13" i="49"/>
  <c r="E101" i="29" l="1"/>
  <c r="H32" i="16"/>
  <c r="I31" i="16"/>
  <c r="E32" i="16"/>
  <c r="F31" i="16"/>
  <c r="R13" i="49"/>
  <c r="E33" i="16" l="1"/>
  <c r="F32" i="16"/>
  <c r="H33" i="16"/>
  <c r="I32" i="16"/>
  <c r="H34" i="16" l="1"/>
  <c r="I33" i="16"/>
  <c r="F33" i="16"/>
  <c r="E34" i="16"/>
  <c r="F34" i="16" l="1"/>
  <c r="E35" i="16"/>
  <c r="H35" i="16"/>
  <c r="I34" i="16"/>
  <c r="H36" i="16" l="1"/>
  <c r="I35" i="16"/>
  <c r="F35" i="16"/>
  <c r="E36" i="16"/>
  <c r="F36" i="16" l="1"/>
  <c r="E37" i="16"/>
  <c r="H37" i="16"/>
  <c r="I36" i="16"/>
  <c r="F37" i="16" l="1"/>
  <c r="E38" i="16"/>
  <c r="H38" i="16"/>
  <c r="I37" i="16"/>
  <c r="F38" i="16" l="1"/>
  <c r="E39" i="16"/>
  <c r="H39" i="16"/>
  <c r="I38" i="16"/>
  <c r="E40" i="16" l="1"/>
  <c r="F39" i="16"/>
  <c r="H40" i="16"/>
  <c r="I39" i="16"/>
  <c r="H41" i="16" l="1"/>
  <c r="I40" i="16"/>
  <c r="F40" i="16"/>
  <c r="E41" i="16"/>
  <c r="F41" i="16" l="1"/>
  <c r="E42" i="16"/>
  <c r="I41" i="16"/>
  <c r="H42" i="16"/>
  <c r="I42" i="16" l="1"/>
  <c r="H43" i="16"/>
  <c r="F42" i="16"/>
  <c r="E43" i="16"/>
  <c r="E44" i="16" l="1"/>
  <c r="F43" i="16"/>
  <c r="I43" i="16"/>
  <c r="H44" i="16"/>
  <c r="H45" i="16" l="1"/>
  <c r="I44" i="16"/>
  <c r="E45" i="16"/>
  <c r="F44" i="16"/>
  <c r="F45" i="16" l="1"/>
  <c r="E46" i="16"/>
  <c r="I45" i="16"/>
  <c r="H46" i="16"/>
  <c r="E47" i="16" l="1"/>
  <c r="F46" i="16"/>
  <c r="H47" i="16"/>
  <c r="I46" i="16"/>
  <c r="H48" i="16" l="1"/>
  <c r="I47" i="16"/>
  <c r="E48" i="16"/>
  <c r="F47" i="16"/>
  <c r="F48" i="16" l="1"/>
  <c r="E49" i="16"/>
  <c r="H49" i="16"/>
  <c r="I48" i="16"/>
  <c r="F49" i="16" l="1"/>
  <c r="E50" i="16"/>
  <c r="F50" i="16" s="1"/>
  <c r="H50" i="16"/>
  <c r="I50" i="16" s="1"/>
  <c r="I49" i="16"/>
</calcChain>
</file>

<file path=xl/sharedStrings.xml><?xml version="1.0" encoding="utf-8"?>
<sst xmlns="http://schemas.openxmlformats.org/spreadsheetml/2006/main" count="2100" uniqueCount="1101">
  <si>
    <t>PROBABILIDAD</t>
  </si>
  <si>
    <t>Baja</t>
  </si>
  <si>
    <t>Alta</t>
  </si>
  <si>
    <t>Muy alta</t>
  </si>
  <si>
    <t>Bajo</t>
  </si>
  <si>
    <t>Alto</t>
  </si>
  <si>
    <t>Muy alto</t>
  </si>
  <si>
    <t>PESOS</t>
  </si>
  <si>
    <t>Ponderado</t>
  </si>
  <si>
    <t>Probabilidad</t>
  </si>
  <si>
    <t>Impacto</t>
  </si>
  <si>
    <t>Media</t>
  </si>
  <si>
    <t>Medio</t>
  </si>
  <si>
    <t>URGENCIA</t>
  </si>
  <si>
    <t>LI</t>
  </si>
  <si>
    <t>LS</t>
  </si>
  <si>
    <t>ESTRATEGIA DE RESPUESTA</t>
  </si>
  <si>
    <t>Mitigar</t>
  </si>
  <si>
    <t>Evitar</t>
  </si>
  <si>
    <t>Transferir</t>
  </si>
  <si>
    <t>PROPIETARIO</t>
  </si>
  <si>
    <t>PRIORIDAD</t>
  </si>
  <si>
    <t>ESTRATEGIA GENÉRICA</t>
  </si>
  <si>
    <t>IDENTIFICACIÓN DEL RIESGO</t>
  </si>
  <si>
    <t>ANÁLISIS CUALITATIVO DEL RIESGO</t>
  </si>
  <si>
    <t>CÓDIGO</t>
  </si>
  <si>
    <t>CAUSA 1</t>
  </si>
  <si>
    <t>CAUSA 2</t>
  </si>
  <si>
    <t>CAUSA 3</t>
  </si>
  <si>
    <t>III.1 ESTRATEGIA DE RESPUESTA GENÉRICA</t>
  </si>
  <si>
    <t>Descripción</t>
  </si>
  <si>
    <t>NO</t>
  </si>
  <si>
    <t>IMPORTANCIA</t>
  </si>
  <si>
    <t>III.3 ACCIONES PARA IMPLEMENTAR LA ESTRATEGIA DE RESPUESTA</t>
  </si>
  <si>
    <t>Acción 1:</t>
  </si>
  <si>
    <t>Acción 2:</t>
  </si>
  <si>
    <t>Acción 3:</t>
  </si>
  <si>
    <t>REGISTRO DE RIESGOS</t>
  </si>
  <si>
    <t>Acción 4:</t>
  </si>
  <si>
    <t>Acción 5:</t>
  </si>
  <si>
    <t>Consiste en tomar la decisión de no hacer absolutamente nada para enfrentar el riesgo y tampoco el problema.</t>
  </si>
  <si>
    <t>Consiste en tomar la decisión de no hacer nada para enfrentar el riesgo, pero sí preparar un plan de acción para enfrentar el problema.</t>
  </si>
  <si>
    <t>Consiste en reducir la probabilidad de ocurrencia y/o el impacto del riesgo.</t>
  </si>
  <si>
    <t>Consiste en trasladar la responsabilidad de la gestión del riesgo a otro y este decidirá cómo lo enfrenta y asumirá las consecuencias en caso el riesgo ocurra.</t>
  </si>
  <si>
    <t>Consiste en eliminar el riesgo haciendo cero la probabilidad de ocurrencia y/o el impacto.</t>
  </si>
  <si>
    <t>X</t>
  </si>
  <si>
    <t>NOMBRE DEL RIESGO</t>
  </si>
  <si>
    <t>¿EL RIESGO ES PRIORITARIO?</t>
  </si>
  <si>
    <t>Y</t>
  </si>
  <si>
    <t>RIESGOS</t>
  </si>
  <si>
    <t>RIESGOS IMPORTANTES Y URGENTES</t>
  </si>
  <si>
    <t>RIESGOS IMPORTANTES PERO NO URGENTES</t>
  </si>
  <si>
    <t>RIESGOS URGENTES PERO NO IMPORTANTES</t>
  </si>
  <si>
    <t>RIESGOS NO IMPORTANTES Y NO URGENTES</t>
  </si>
  <si>
    <t>ÁREA:</t>
  </si>
  <si>
    <t>ÁREA</t>
  </si>
  <si>
    <t>R</t>
  </si>
  <si>
    <t>SGA</t>
  </si>
  <si>
    <t>SGCI</t>
  </si>
  <si>
    <t>SGSI</t>
  </si>
  <si>
    <t>I.2 TIPO DE RIESGO POR SU IMPACTO</t>
  </si>
  <si>
    <t>TIPO DE RIESGO POR SU IMPACTO</t>
  </si>
  <si>
    <t>Amenaza</t>
  </si>
  <si>
    <t>Oportunidad</t>
  </si>
  <si>
    <t>FORTALEZAS</t>
  </si>
  <si>
    <t>F1</t>
  </si>
  <si>
    <t>F2</t>
  </si>
  <si>
    <t>F3</t>
  </si>
  <si>
    <t>F4</t>
  </si>
  <si>
    <t>F5</t>
  </si>
  <si>
    <t>F6</t>
  </si>
  <si>
    <t>F7</t>
  </si>
  <si>
    <t>F8</t>
  </si>
  <si>
    <t>F9</t>
  </si>
  <si>
    <t>F10</t>
  </si>
  <si>
    <t>F11</t>
  </si>
  <si>
    <t>F12</t>
  </si>
  <si>
    <t>F13</t>
  </si>
  <si>
    <t>F14</t>
  </si>
  <si>
    <t>F15</t>
  </si>
  <si>
    <t>F16</t>
  </si>
  <si>
    <t>F17</t>
  </si>
  <si>
    <t>F18</t>
  </si>
  <si>
    <t>F19</t>
  </si>
  <si>
    <t>F20</t>
  </si>
  <si>
    <t>Se cuenta con un equipo multidisciplinario, calificado, comprometido, con trayectoria, experiencia y principios para el desarrollo de sus labores.</t>
  </si>
  <si>
    <t>Se cuenta con el compromiso de la Alta Dirección en la implementación, mantenimiento y certificación de sistemas de gestión.</t>
  </si>
  <si>
    <t>Se cuenta con personal familiarizado y comprometido con la implementación, mantenimiento y certificación de sistemas de gestión.</t>
  </si>
  <si>
    <t>Instrumentos regulatorios alineados y respaldados a lo establecido por la OCDE.</t>
  </si>
  <si>
    <t>Los procesos de selección de personal están alineados a la normativa de SERVIR.</t>
  </si>
  <si>
    <t>Se realizan programas de capacitación para el personal de la SUNASS con el objeto de mejorar su desempeño profesional.</t>
  </si>
  <si>
    <t>Se cuenta con una estructura organizacional con funciones definidas para cada unidad de organización.</t>
  </si>
  <si>
    <t>Se cuenta con un Oficial de Integridad y un Oficial de Cumplimiento designados.</t>
  </si>
  <si>
    <t>DEBILIDADES</t>
  </si>
  <si>
    <t>D1</t>
  </si>
  <si>
    <t>D2</t>
  </si>
  <si>
    <t>D3</t>
  </si>
  <si>
    <t>D4</t>
  </si>
  <si>
    <t>D5</t>
  </si>
  <si>
    <t>D6</t>
  </si>
  <si>
    <t>D7</t>
  </si>
  <si>
    <t>D8</t>
  </si>
  <si>
    <t>D9</t>
  </si>
  <si>
    <t>D10</t>
  </si>
  <si>
    <t>D11</t>
  </si>
  <si>
    <t>D12</t>
  </si>
  <si>
    <t>D13</t>
  </si>
  <si>
    <t>D14</t>
  </si>
  <si>
    <t>D15</t>
  </si>
  <si>
    <t>D16</t>
  </si>
  <si>
    <t>Cantidad de personal insuficiente para atender el incremento de carga laboral en el ejercicio de las funciones y competencias de la SUNASS.</t>
  </si>
  <si>
    <t>Existencia de procesos manuales que podrían ser automatizados a través de las TI.</t>
  </si>
  <si>
    <t>Débil articulación integral de los procesos de la SUNASS.</t>
  </si>
  <si>
    <t>Falta mejorar la aplicación del monitoreo de las nuevas obligaciones normativas que debe cumplir la Sunass (establecidos en los Decretos Supremos, Decretos de Urgencia, Leyes, entre otros).</t>
  </si>
  <si>
    <t>OPORTUNIDADES</t>
  </si>
  <si>
    <t>O1</t>
  </si>
  <si>
    <t>O2</t>
  </si>
  <si>
    <t>O3</t>
  </si>
  <si>
    <t>O4</t>
  </si>
  <si>
    <t>O5</t>
  </si>
  <si>
    <t>O6</t>
  </si>
  <si>
    <t>O7</t>
  </si>
  <si>
    <t>O8</t>
  </si>
  <si>
    <t>O9</t>
  </si>
  <si>
    <t>O10</t>
  </si>
  <si>
    <t>O11</t>
  </si>
  <si>
    <t>O12</t>
  </si>
  <si>
    <t>O13</t>
  </si>
  <si>
    <t>O14</t>
  </si>
  <si>
    <t>O15</t>
  </si>
  <si>
    <t>O16</t>
  </si>
  <si>
    <t>Impulso del gobierno para la Transformación Digital en el Sector Público.</t>
  </si>
  <si>
    <t>Existencia de una Norma Técnica aprobada por la PCM que habilita a la SUNASS a implementar la gestión por procesos en el Sector Público.</t>
  </si>
  <si>
    <t>El acceso a las fuentes cooperantes para el desarrollo de proyectos de fortalecimiento institucional, así como proyectos que contribuyan al cumplimiento de la Política Nacional de Saneamiento.</t>
  </si>
  <si>
    <t>Disposiciones emitidas por la PCM para la protección de datos personales y Gobierno Digital.</t>
  </si>
  <si>
    <t>Promoción del Sistema de Integridad por parte de la PCM.</t>
  </si>
  <si>
    <t>La Ley de Contrataciones del Estado cuenta con cláusulas anticorrupción y conflicto de interés que ayudan a combatir el soborno.</t>
  </si>
  <si>
    <t>Disposiciones emitidas por la Contraloría General de la República para la implementación del Sistema de Control Interno en las Entidades Públicas.</t>
  </si>
  <si>
    <t>La plataforma SEACE contienen controles que aseguran que los procesos de contratación sean transparentes y que la propuesta económica no pueda ser alterada manualmente.</t>
  </si>
  <si>
    <t>Existencia del ente regulador SERVIR que revisa y resuelve en segunda instancia los procesos de apelación de postulantes.</t>
  </si>
  <si>
    <t>Existencia de la Plataforma Nacional de Interoperabilidad del Estado que permite realizar la debida diligencia al postulante.</t>
  </si>
  <si>
    <t>AMENAZAS</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</si>
  <si>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</si>
  <si>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</si>
  <si>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</si>
  <si>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</si>
  <si>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</si>
  <si>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</si>
  <si>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</si>
  <si>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</si>
  <si>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</si>
  <si>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</si>
  <si>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</si>
  <si>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</si>
  <si>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</si>
  <si>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</si>
  <si>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</si>
  <si>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</si>
  <si>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</si>
  <si>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</si>
  <si>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</si>
  <si>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</si>
  <si>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</si>
  <si>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</si>
  <si>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</si>
  <si>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</si>
  <si>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</si>
  <si>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</si>
  <si>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</si>
  <si>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</si>
  <si>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</si>
  <si>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</si>
  <si>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</si>
  <si>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</si>
  <si>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</si>
  <si>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RDR y RO insuficientes para el cumplimiento de las funciones establecidas para la Sunass.</t>
  </si>
  <si>
    <t>Cambios normativos que impactan en el marco regulatorio de las Sunass.</t>
  </si>
  <si>
    <t>Escasez de profesionales especializados en el interior del país en el sector saneamiento que puedan cubrir las plazas vacantes en las ODS.</t>
  </si>
  <si>
    <t>Alta rotación de personal en las Empresas Prestadoras por decisión de la propia empresa y del OTASS (para empresas prestadoras que se encuentran en el RAT).</t>
  </si>
  <si>
    <t>Incremento de problemas de alcance particular (reclamos) y de alcance general presentados por los usuarios.</t>
  </si>
  <si>
    <t>Deterioro de confianza en las entidades públicas y empresas privadas por incremento de casos de soborno en el país.</t>
  </si>
  <si>
    <t>Postores con intenciones de soborno para ser favorecidos en un proceso de contratación.</t>
  </si>
  <si>
    <t>Contratistas con intenciones de sobornar a las unidades de organización usuarias para el otorgamiento de la conformidad de sus bienes y en la prestación de sus servicios.</t>
  </si>
  <si>
    <t>Contratistas con intenciones de soborno hacia la unidad de organización usuaria y a la Unidad de Abastecimiento para la aprobación de contratos adicionales (nueva orden de compra/servicio, o una ampliación de la misma orden de compra/servicio).</t>
  </si>
  <si>
    <t>Empresas Prestadoras con intenciones de soborno para ser favorecidos con aprobación de tarifas (proyectos de inversión y costos incrementales).</t>
  </si>
  <si>
    <t>Administrados con intenciones de soborno para no observar aspectos normativos que competen.</t>
  </si>
  <si>
    <t>Administrados con intenciones de soborno para ser favorecidos con la respuesta del recurso de apelación de reclamo.</t>
  </si>
  <si>
    <t>Municipalidades con intenciones de soborno a la SUNASS para priorizar inversiones dentro del Estudio Tarifario.</t>
  </si>
  <si>
    <t>Gobiernos Regionales con intenciones de soborno a la SUNASS para que incluyan en el Estudio Tarifario los costos de operación y mantenimiento de obras inconclusas.</t>
  </si>
  <si>
    <t>Municipios con intenciones de soborno hacia las Jefaturas de las ODS o personal que realiza la gestión de campo para redactar informes favorables.</t>
  </si>
  <si>
    <t>Presiones políticas provenientes de los gobiernos regionales y locales sobre el personal de las ODS.</t>
  </si>
  <si>
    <t>Postulantes a un puesto de trabajo con intenciones de soborno para ser favorecido en los procesos de selección de la SUNASS.</t>
  </si>
  <si>
    <t>MATRIZ DE CONTEXTO</t>
  </si>
  <si>
    <t>Debilidad</t>
  </si>
  <si>
    <t>Fortaleza</t>
  </si>
  <si>
    <t>PRODUCTO</t>
  </si>
  <si>
    <t>P1</t>
  </si>
  <si>
    <t>P2</t>
  </si>
  <si>
    <t>P3</t>
  </si>
  <si>
    <t>P4</t>
  </si>
  <si>
    <t>P5</t>
  </si>
  <si>
    <t>P6</t>
  </si>
  <si>
    <t>ÁREAS DE PRESTACIÓN ADECUADAMENTE DETERMINADAS A NIVEL NACIONAL</t>
  </si>
  <si>
    <t>FISCALIZACIÓN DE LA CALIDAD DE LA PRESTACIÓN DE LOS SERVICIOS DE SANEAMIENTO DE MANERA OBJETIVA A LOS ADMINISTRADOS A NIVEL NACIONAL</t>
  </si>
  <si>
    <t>NIVELES TARIFARIOS SOSTENIBLES PARA LOS PRESTADORES</t>
  </si>
  <si>
    <t>ATENCIÓN DE RECLAMOS DE MANERA OPORTUNA Y EFICAZ DE LOS USUARIOS DEL ÁMBITO URBANO Y RURAL</t>
  </si>
  <si>
    <t>REGULACIÓN DIFERENCIADA Y CON ENFOQUE TERRITORIAL IMPLEMENTADA PARA LOS PRESTADORES</t>
  </si>
  <si>
    <t>CAPACIDAD SANCIONADORA DE LA SUNASS FORTALECIDA</t>
  </si>
  <si>
    <t>Elaborado por:</t>
  </si>
  <si>
    <t>Revisado por:</t>
  </si>
  <si>
    <t>Aprobado por:</t>
  </si>
  <si>
    <t>Fecha:</t>
  </si>
  <si>
    <t>PRIORIZADO</t>
  </si>
  <si>
    <t>Sí</t>
  </si>
  <si>
    <t>No</t>
  </si>
  <si>
    <t>PARTES INTERESADAS</t>
  </si>
  <si>
    <t>I1</t>
  </si>
  <si>
    <t>I2</t>
  </si>
  <si>
    <t>I3</t>
  </si>
  <si>
    <t>I4</t>
  </si>
  <si>
    <t>I5</t>
  </si>
  <si>
    <t>I6</t>
  </si>
  <si>
    <t>I7</t>
  </si>
  <si>
    <t>I8</t>
  </si>
  <si>
    <t>I9</t>
  </si>
  <si>
    <t>I10</t>
  </si>
  <si>
    <t>I11</t>
  </si>
  <si>
    <t>I12</t>
  </si>
  <si>
    <t>I13</t>
  </si>
  <si>
    <t>I14</t>
  </si>
  <si>
    <t>I15</t>
  </si>
  <si>
    <t>Alta Dirección de la Sunass</t>
  </si>
  <si>
    <t>Órgano de Gobierno</t>
  </si>
  <si>
    <t>Función de Cumplimiento Antisoborno</t>
  </si>
  <si>
    <t>Personal de la Sunass</t>
  </si>
  <si>
    <t>Empresas Prestadoras del Servicio de Saneamiento</t>
  </si>
  <si>
    <t>Directores y Gerentes Generales de las Empresas Prestadoras de Servicios de Saneamiento</t>
  </si>
  <si>
    <t>Unidades de Gestión Municipal</t>
  </si>
  <si>
    <t>Operadores Especializados</t>
  </si>
  <si>
    <t>Organizaciones Comunales</t>
  </si>
  <si>
    <t>Ministerio de Vivienda, Construcción y Saneamiento - MVCS</t>
  </si>
  <si>
    <t>Usuarios de Servicios de Saneamiento</t>
  </si>
  <si>
    <t>Postores</t>
  </si>
  <si>
    <t>Contratistas</t>
  </si>
  <si>
    <t>Postulantes</t>
  </si>
  <si>
    <t>Presidencia del Consejo de Ministros - PCM</t>
  </si>
  <si>
    <t>I16</t>
  </si>
  <si>
    <t>I17</t>
  </si>
  <si>
    <t>I18</t>
  </si>
  <si>
    <t>I19</t>
  </si>
  <si>
    <t>Organismo Técnico de la Administración de los Servicios de Saneamiento - OTASS</t>
  </si>
  <si>
    <t>Autoridad Nacional del Agua - ANA</t>
  </si>
  <si>
    <t>Congreso</t>
  </si>
  <si>
    <t>Servir</t>
  </si>
  <si>
    <t>Autoridad Nacional de Protección de datos personales</t>
  </si>
  <si>
    <t>Gobiernos Regionales y Gobiernos Locales</t>
  </si>
  <si>
    <t>Gobiernos Locales</t>
  </si>
  <si>
    <t>I20</t>
  </si>
  <si>
    <t>I21</t>
  </si>
  <si>
    <t>I22</t>
  </si>
  <si>
    <t>I23</t>
  </si>
  <si>
    <t>VULNERABILIDAD</t>
  </si>
  <si>
    <t>Organización</t>
  </si>
  <si>
    <t>Procedimientos</t>
  </si>
  <si>
    <t>Personal</t>
  </si>
  <si>
    <t>ORIGEN</t>
  </si>
  <si>
    <t>Interno</t>
  </si>
  <si>
    <t>Externo</t>
  </si>
  <si>
    <t>AFECTACIÓN</t>
  </si>
  <si>
    <t>Año:</t>
  </si>
  <si>
    <t>PESO</t>
  </si>
  <si>
    <t>ESCALA DE PROBABILIDAD</t>
  </si>
  <si>
    <t>NIVEL</t>
  </si>
  <si>
    <t>VALOR</t>
  </si>
  <si>
    <t>ESCALA DE IMPACTO</t>
  </si>
  <si>
    <t xml:space="preserve">II.1 EVALUACIÓN DE LA PROBABILIDAD </t>
  </si>
  <si>
    <t xml:space="preserve">II.2 EVALUACIÓN DEL IMPACTO </t>
  </si>
  <si>
    <t>ESCALA DE URGENCIA</t>
  </si>
  <si>
    <t>RESPONDER</t>
  </si>
  <si>
    <t>&lt; 1 mes</t>
  </si>
  <si>
    <t>Entre 1 y 2 meses</t>
  </si>
  <si>
    <t>Entre 2 y 3 meses</t>
  </si>
  <si>
    <t>&gt; 3 meses</t>
  </si>
  <si>
    <t>VALORES Y NIVELES DE RIESGO POR INTERVALOS</t>
  </si>
  <si>
    <t>Riesgo bajo</t>
  </si>
  <si>
    <t>RB</t>
  </si>
  <si>
    <t>Riesgo medio</t>
  </si>
  <si>
    <t>RM</t>
  </si>
  <si>
    <t>Riesgo alto</t>
  </si>
  <si>
    <t>RA</t>
  </si>
  <si>
    <t>Riesgo muy alto</t>
  </si>
  <si>
    <t>RMA</t>
  </si>
  <si>
    <t>II.4 EVALUACIÓN DE LA URGENCIA</t>
  </si>
  <si>
    <t>RIESGO POSITIVO</t>
  </si>
  <si>
    <t>RIESGO NEGATIVO</t>
  </si>
  <si>
    <t>Aceptar pasivamente</t>
  </si>
  <si>
    <t>Aceptar activamente</t>
  </si>
  <si>
    <t>Mejorar</t>
  </si>
  <si>
    <t>Compartir</t>
  </si>
  <si>
    <t>Explotar</t>
  </si>
  <si>
    <t>Consiste en tomar la decisión de no hacer absolutamente nada para enfrentar la amenaza y tampoco el problema.</t>
  </si>
  <si>
    <t>Consiste en tomar la decisión de no hacer nada para enfrentar la amenaza, pero sí preparar un plan de acción para enfrentar el problema.</t>
  </si>
  <si>
    <t>Consiste en reducir la probabilidad de ocurrencia y/o el impacto de la amenaza.</t>
  </si>
  <si>
    <t>Consiste en trasladar la responsabilidad de la gestión de la amenaza a otro y este decidirá cómo lo enfrenta y asumirá las consecuencias en caso la amenaza ocurra.</t>
  </si>
  <si>
    <t>Consiste en eliminar la amenaza haciendo cero la probabilidad de ocurrencia y/o el impacto.</t>
  </si>
  <si>
    <t>Consiste en tomar la decisión de no hacer absolutamente nada para aprovechar la oportunidad.</t>
  </si>
  <si>
    <t>Aceptar</t>
  </si>
  <si>
    <t>Consiste en aumentar la probabilidad de ocurrencia y/o el impacto de la oportunidad.</t>
  </si>
  <si>
    <t>Consiste en compartir la oportunidad con otro para sacarle mejor provecho.</t>
  </si>
  <si>
    <t>Consiste en asegurarse de que la oportunidad se concrete.</t>
  </si>
  <si>
    <t>POSITIVO</t>
  </si>
  <si>
    <t>NEGATIVO</t>
  </si>
  <si>
    <t>III.2 ESTRATEGIA DE RESPUESTA ESPECÍFICA (MEDIDA DE CONTROL)</t>
  </si>
  <si>
    <t>R_1</t>
  </si>
  <si>
    <t>R_2</t>
  </si>
  <si>
    <t>R_3</t>
  </si>
  <si>
    <t>R_4</t>
  </si>
  <si>
    <t>R_5</t>
  </si>
  <si>
    <t>R_6</t>
  </si>
  <si>
    <t>R_7</t>
  </si>
  <si>
    <t>R_8</t>
  </si>
  <si>
    <t>R_9</t>
  </si>
  <si>
    <t>R_10</t>
  </si>
  <si>
    <t>R_11</t>
  </si>
  <si>
    <t>R_12</t>
  </si>
  <si>
    <t>R_13</t>
  </si>
  <si>
    <t>R_14</t>
  </si>
  <si>
    <t>R_15</t>
  </si>
  <si>
    <t>R_16</t>
  </si>
  <si>
    <t>R_17</t>
  </si>
  <si>
    <t>R_18</t>
  </si>
  <si>
    <t>R_19</t>
  </si>
  <si>
    <t>R_20</t>
  </si>
  <si>
    <t>TIPO DE RIESGO</t>
  </si>
  <si>
    <t>Fecha de inicio:</t>
  </si>
  <si>
    <t>Fecha de fin:</t>
  </si>
  <si>
    <t>¿Es el riesgo priritario?</t>
  </si>
  <si>
    <t>ESTRATEGIA ESPECÍFICA 
(MEDIDA DE CONTROL)</t>
  </si>
  <si>
    <t>FECHA DE INICIO</t>
  </si>
  <si>
    <t>FECHA DE FIN</t>
  </si>
  <si>
    <t>Sistema de gestión antisoborno - SGA</t>
  </si>
  <si>
    <t>Sistema de gestión de seguridad de la información - SGSI</t>
  </si>
  <si>
    <t>Sistema de gestión de la calidad institucional - SGCI</t>
  </si>
  <si>
    <t>RESPONSABLE</t>
  </si>
  <si>
    <t>MEDIO DE VERIFICACIÓN</t>
  </si>
  <si>
    <t>VALORACIÓN</t>
  </si>
  <si>
    <t>I.12 MEDIDAS DE CONTROL EXISTENTES</t>
  </si>
  <si>
    <t>EFICACIA DE LA MEDIDA DE CONTROL EXISTENTES</t>
  </si>
  <si>
    <t>Las  medidas de control son eficaces y se mantienen en el tiempo.</t>
  </si>
  <si>
    <t>No se tienen medidas de control.</t>
  </si>
  <si>
    <t>Las medidas de control se encuentran documentadas pero se han implementado parcialmente o no se han implementado.</t>
  </si>
  <si>
    <t>Las medidas de control se encuentran implementadas y estandarizadas.</t>
  </si>
  <si>
    <t>DESCRIPCIÓN</t>
  </si>
  <si>
    <t>Ocurre de vez en cuando</t>
  </si>
  <si>
    <t>Ocurre con frecuencia</t>
  </si>
  <si>
    <t>0% &lt; P &lt;= 25%</t>
  </si>
  <si>
    <t>25% &lt; P &lt;= 50%</t>
  </si>
  <si>
    <t>50% &lt; P &lt;= 75%</t>
  </si>
  <si>
    <t>75% &lt; P &lt; 100%</t>
  </si>
  <si>
    <t>Peso absoluto</t>
  </si>
  <si>
    <t>Peso relativo</t>
  </si>
  <si>
    <t>PRIORIDAD DEL RIESGO</t>
  </si>
  <si>
    <t>¿PRIORIDAD?</t>
  </si>
  <si>
    <t>RA o RMA</t>
  </si>
  <si>
    <t>RB o RM</t>
  </si>
  <si>
    <t>Alta o Muy alta</t>
  </si>
  <si>
    <t>IMPACTO PONDERADO</t>
  </si>
  <si>
    <t>CALIFICACIÓN INTEGRAL</t>
  </si>
  <si>
    <t>P</t>
  </si>
  <si>
    <t>I</t>
  </si>
  <si>
    <t>U</t>
  </si>
  <si>
    <t>ROJO</t>
  </si>
  <si>
    <t>ANARANJADO</t>
  </si>
  <si>
    <t>AZUL</t>
  </si>
  <si>
    <t>VERDE</t>
  </si>
  <si>
    <t>MEMBRETE DE LA FICHA DEL RIESGO</t>
  </si>
  <si>
    <t>SECCIÓN I.12 DE LA FICHA DEL RIESGO (MEDIDAS DE CONTROL EXISTENTES)</t>
  </si>
  <si>
    <t>SECCIÓN III DE LA FICHA DEL RIESGO (ESTRATEGIA DE RESPUESTA)</t>
  </si>
  <si>
    <t>SECCIÓN I.11 DE LA FICHA DEL RIESGO - SGSI (INFORMACIÓN COMPLEMENTARIA)</t>
  </si>
  <si>
    <t>SECCIÓN I DE LA FICHA DEL RIESGO (IDENTIFICACIÓN DEL RIESGO)</t>
  </si>
  <si>
    <t>SECCIÓN II DE LA FICHA DEL RIESGO (ANÁLISIS CUALITATIVO DEL RIESGO)</t>
  </si>
  <si>
    <t>ENTORNO</t>
  </si>
  <si>
    <t>N°</t>
  </si>
  <si>
    <t>REQUISITO</t>
  </si>
  <si>
    <t>INTERNO</t>
  </si>
  <si>
    <t>Implementación de los sistemas de gestión establecidos en la PEI de la SUNASS para el logro de los objetivos institucionales.</t>
  </si>
  <si>
    <t>Desarrollo de acciones de toma de conciencia y capacitación para el personal que participa en los sistemas de gestión implementados en todos los niveles de la institución.</t>
  </si>
  <si>
    <t>Cumplimiento de la normativa legal aplicable (Leyes, Decretos Supremos, Decretos Legislativos, Reglamentos emitidos por la Sunass, entre otras normas).</t>
  </si>
  <si>
    <t>Aseguramiento la confidencialidad, integridad y disponibilidad de la información que se procesa en la SUNASS.</t>
  </si>
  <si>
    <t>Aprobar los instrumentos regulatorios que contengan los sustentos técnicos adecuados y consistentes.</t>
  </si>
  <si>
    <t>Estar informados sobre la identificación de conflictos vinculados al sector saneamiento.</t>
  </si>
  <si>
    <t>Implementación del Sistema de Gestión Antisoborno bajo la Norma ISO 37001:2016.</t>
  </si>
  <si>
    <t>Desarrollo de acciones la toma de conciencia y capacitación para el personal que participa en los sistemas de gestión implementados en todos los niveles de la institución.</t>
  </si>
  <si>
    <t>Designación de la Función de Cumplimento Antisoborno y comunicar formalmente al personal la designación.</t>
  </si>
  <si>
    <t>Asignación de la partida presupuestal para mantenimiento del SGAS.</t>
  </si>
  <si>
    <t>Tener a disposición una plataforma tecnológica que aporte al cumplimiento de sus funciones.</t>
  </si>
  <si>
    <t>Cumplimiento de acuerdos de trabajo (Contrato).</t>
  </si>
  <si>
    <t>Disponibilidad de la información y recursos que apoyan la ejecución de los procesos.</t>
  </si>
  <si>
    <t>Implementación de protocolos de prevención de contagio para los trabajadores de la Sunass que laboran de forma presencial, frente al brote de una pandemia.</t>
  </si>
  <si>
    <t>Capacitación permanente.</t>
  </si>
  <si>
    <t>Incorporación de cursos en el Plan de Desarrollo de Personas (PDP) de acuerdo a la evaluación de riesgos de los sistemas de gestión implementados y su afectación a su desempeño.</t>
  </si>
  <si>
    <t>Establecimiento y ejecución de un Programa de Toma de Conciencia periódica al personal.</t>
  </si>
  <si>
    <t>Establecimiento de sanciones para el personal que incumpla la Política del Sistema Integrado de Gestión y otras disposiciones establecidas por la institución.</t>
  </si>
  <si>
    <t>Asignación de la partida presupuestal, y disponibilidad de personal y equipos para la implementación y mantenimiento de los sistemas de gestión</t>
  </si>
  <si>
    <t>Protección de datos personales</t>
  </si>
  <si>
    <t>Liderazgo y compromiso del Órgano de Gobierno y la Alta Dirección con el SGAS</t>
  </si>
  <si>
    <t>Establecimiento de canales de denuncias y mecanismos de protección al denunciante</t>
  </si>
  <si>
    <t>Nombramiento de la Función de Cumplimento Antisoborno.</t>
  </si>
  <si>
    <t>Establecimiento de un canal de comunicación directa con la Función de Cumplimento Antisoborno.</t>
  </si>
  <si>
    <t>Establecimiento de disposiciones relacionadas con la aceptación de regalos, atenciones, donaciones y beneficios similares.</t>
  </si>
  <si>
    <t>EXTERNO</t>
  </si>
  <si>
    <t>Plataforma tecnológica confiable y disponible.</t>
  </si>
  <si>
    <t>Información de los actos y actuaciones administrativas emitidas por la Sunass protegida de accesos no autorizados.</t>
  </si>
  <si>
    <t>Asignación de profesionales con competencias en temas regulatorios, de fiscalización, de emisión de sanciones, de resolución de reclamos en segunda instancia, en otros de competencia de la Sunass.</t>
  </si>
  <si>
    <t>Contar con una mesa de partes que garantice que la documentación que ingresa a la SUNASS este completa, disponible y se proteja su integridad.</t>
  </si>
  <si>
    <t>Aplicación del debido procedimiento, de acuerdo a lo estipulado en la Ley del Procedimiento Administrativo General y el Reglamento General de Fiscalización y Sanción para la determinación e imposición de las sanciones.</t>
  </si>
  <si>
    <t>Ser capacitados en la aplicación de los instrumentos regulatorios emitidos por la SUNASS.</t>
  </si>
  <si>
    <t>Aplicación del Reglamento General de Tarifas que incluye la revisión del estudio tarifario por parte de la Sociedad Civil en audiencias públicas y su pre-publicación a fin de recibir comentarios del público de manera escrita, oral o por correo.</t>
  </si>
  <si>
    <t>Publicación del Estudio Tarifario en la página web de la SUNASS y la resolución en el diario oficial El Peruano.</t>
  </si>
  <si>
    <t>Atención de los requerimientos de orientación e información presentados por los/las usuarios/as de los servicios de saneamiento, en el marco a las competencias de la Sunass.</t>
  </si>
  <si>
    <t>Disponibilidad de información actualizada y confiable de los reclamos resueltos en segunda instancia.</t>
  </si>
  <si>
    <t>Instrumentos regulatorios que contribuyan a la sostenibilidad de los servicios de saneamiento brindados por las Empresas Prestadoras.</t>
  </si>
  <si>
    <t>Ser fiscalizados de manera objetiva, imparcial, técnica y transparente.</t>
  </si>
  <si>
    <t>Recibir de manera oportuna y eficiente las conciliaciones de las cuentas de aporte por regulación de todas las Empresas Prestadoras y tener a disposición mecanismos que permitan reducir el nivel de su morosidad por los aportes por regulación.</t>
  </si>
  <si>
    <t>Identificación de buenas prácticas para promover la mejora del desempeño a través del aprendizaje (benchmarking).</t>
  </si>
  <si>
    <t>Cumplimiento de la normativa legal aplicable (Leyes, Decretos Supremos, Decretos Legislativos, Reglamentos emitidos por la Sunass, entre otras normas)</t>
  </si>
  <si>
    <t>Asignación de profesionales con competencias en temas regulatorios, de fiscalización, de emisión de sanciones, de resolución de reclamos en segunda instancia, en otros de competencia de la Sunass</t>
  </si>
  <si>
    <t>Ser regulados de manera objetiva, imparcial, técnica y transparente.</t>
  </si>
  <si>
    <t>Talleres de difusión o capacitación normativa.</t>
  </si>
  <si>
    <t>Identificación de buenas prácticas para promover mejora del desempeño a través del aprendizaje (benchmarking).</t>
  </si>
  <si>
    <t>Determinación de la metodología para fijar la cuota familiar por la prestación de los servicios de saneamiento en el ámbito rural que cubra los costos operación y de inversión.</t>
  </si>
  <si>
    <t>Talleres de difusión de la aplicación de la normativa emitida por la SUNASS.</t>
  </si>
  <si>
    <t>Disponibilidad de información de la regulación de los servicios de saneamiento.</t>
  </si>
  <si>
    <t>Instrumentos regulatorios que apoyen al cumplimiento de los objetivos del sector.</t>
  </si>
  <si>
    <t>Cumplimiento de la Ley de Protección de Datos Personales.</t>
  </si>
  <si>
    <t>Tarifas justas para los servicios de saneamiento.</t>
  </si>
  <si>
    <t>Acceso al servicio y continuidad del servicio.</t>
  </si>
  <si>
    <t>Atención oportuna de sus reclamos comerciales y operacionales, de acuerdo a los plazos establecidos en la normatividad vigente.</t>
  </si>
  <si>
    <t>Las empresas prestadoras de servicios de saneamiento deben cumplir con el horario de abastecimiento de agua que tenga establecido para los/las usuarios/as.</t>
  </si>
  <si>
    <t>Información a el/la usuario/a para presentar un reclamo ante la disconformidad de un recibo de consumo.</t>
  </si>
  <si>
    <t>Cumplimiento del Reglamento General de Reclamos de Usuarios de Servicios de Saneamiento.</t>
  </si>
  <si>
    <t>Protección de datos personales y de la información proporcionada para la atención de reclamos.</t>
  </si>
  <si>
    <t>Dar cumplimiento a la Ley de Contrataciones del Estado N° 30225 y su reglamento respetando los principios que se rigen en la contratación pública.</t>
  </si>
  <si>
    <t>Establecer directivas para las contrataciones</t>
  </si>
  <si>
    <t>Disponibilidad de la información requerida para proveer los servicios cuando sea necesario</t>
  </si>
  <si>
    <t>Pago puntual por la prestación de los servicios prestados.</t>
  </si>
  <si>
    <t>Seguimiento y verificación a la ejecución de la contratación de acuerdo a lo establecido en el acuerdo contractual (unidad de organización usuaria, Unidad de Abastecimiento, Unidad de Contabilidad y Unidad de Tesorería)</t>
  </si>
  <si>
    <t>Publicación de la convocatoria en la página la web institucional, en el aplicativo Talento Perú de SERVIR y en un diario de mayor circulación (este último solo es aplicable a las contrataciones bajo el régimen laboral del DL N° 728)</t>
  </si>
  <si>
    <t>Establecimiento de un documento de gestión interna para los procesos de selección de personal</t>
  </si>
  <si>
    <t>Conformación de un Comité de Selección para los procesos de contratación de personal</t>
  </si>
  <si>
    <t>Cumplimiento de Ley de Gobierno Digital y Protección de datos personales</t>
  </si>
  <si>
    <t>Cumplimiento de la Política General del Gobierno, referidos al sector saneamiento, la Política de Modernización del Estado y el marco normativo correspondiente.</t>
  </si>
  <si>
    <t>Servicios accesibles para la población y tarifas justas.</t>
  </si>
  <si>
    <t>Identificación de riesgos de los conflictos vinculados al sector saneamiento</t>
  </si>
  <si>
    <t>Articulación y comunicación efectiva y asertiva con los diferentes actores del sector saneamiento y los relacionados (MINAM, MINAGRI, MIDIS, entre otros).</t>
  </si>
  <si>
    <t>Cumplimiento de la Política Nacional de Integridad y Lucha contra la Corrupción</t>
  </si>
  <si>
    <t>Implementación de un Sistema de Gestión Antisoborno bajo la Norma ISO 37001:2016 y el Sistema de Gestión de Seguridad de la Información bajo la Norma ISO 27001:2013</t>
  </si>
  <si>
    <t>Aprobación de instrumentos regulatorios que contribuyan al reflotamiento de las Empresas Prestadora bajo el Régimen de Apoyo Transitorio (RAT), a la sostenibilidad económica-financiera y a los procesos de integración</t>
  </si>
  <si>
    <t>Informe de evaluación para determinación de EPM con causales de ingreso al Régimen de Apoyo Transitorio (RAT).</t>
  </si>
  <si>
    <t>Informes, estudios tarifarios y normas de conformidad con el marco legal vigente</t>
  </si>
  <si>
    <t>Informe de continuidad en el RAT.</t>
  </si>
  <si>
    <t>Cumplimiento al Reglamento Interno, Código de Ética y disposiciones de comportamiento del personal</t>
  </si>
  <si>
    <t>Instrumentos regulatorios que contribuyan a la preservación y sostenibilidad del recurso hídrico.</t>
  </si>
  <si>
    <t>Información actualizada respecto a los usuarios de aguas subterráneas.</t>
  </si>
  <si>
    <t>Informes de opinión de la Sunass sobre proyectos de ley vinculados al sector saneamiento.</t>
  </si>
  <si>
    <t>Cumplimiento de Ley N° 29733, Ley de Protección de Datos Personales</t>
  </si>
  <si>
    <t>SERVIR</t>
  </si>
  <si>
    <t>Procesos de selección y contratación de personal alineados a la normativa de SERVIR</t>
  </si>
  <si>
    <t>Publicación del Estudio Tarifario en la página web de la SUNASS y la resolución en el diario oficial El Peruano</t>
  </si>
  <si>
    <t>Cumplimiento del “Procedimiento de Autorización Excepcional a las Municipalidades para la Prestación de los Servicios de Saneamiento en Pequeñas Ciudades”</t>
  </si>
  <si>
    <t>ADS</t>
  </si>
  <si>
    <t>FCA</t>
  </si>
  <si>
    <t>PS</t>
  </si>
  <si>
    <t>EPSS</t>
  </si>
  <si>
    <t>UGM</t>
  </si>
  <si>
    <t>OE</t>
  </si>
  <si>
    <t>OC</t>
  </si>
  <si>
    <t>USS</t>
  </si>
  <si>
    <t>GRGL</t>
  </si>
  <si>
    <t>OG</t>
  </si>
  <si>
    <t>DGG</t>
  </si>
  <si>
    <t>MVCS</t>
  </si>
  <si>
    <t>POS</t>
  </si>
  <si>
    <t>CON</t>
  </si>
  <si>
    <t>POST</t>
  </si>
  <si>
    <t>PCM</t>
  </si>
  <si>
    <t>OTASS</t>
  </si>
  <si>
    <t>ANA</t>
  </si>
  <si>
    <t>CONG</t>
  </si>
  <si>
    <t>ANPDP</t>
  </si>
  <si>
    <t>SER</t>
  </si>
  <si>
    <t>GL</t>
  </si>
  <si>
    <t>OTRO</t>
  </si>
  <si>
    <t>xxx</t>
  </si>
  <si>
    <t>Medidas de control existentes:</t>
  </si>
  <si>
    <t>Eficacia de la medida de control</t>
  </si>
  <si>
    <t>Impacto ponderado</t>
  </si>
  <si>
    <t>CÓD</t>
  </si>
  <si>
    <t>ACCIONES ESTRATÉGICAS INSTITUCIONALES</t>
  </si>
  <si>
    <t>AEI.04.01</t>
  </si>
  <si>
    <t>AEI.04.02</t>
  </si>
  <si>
    <t>AEI.04.03</t>
  </si>
  <si>
    <t>AEI.05.01</t>
  </si>
  <si>
    <t>Frecuencia de actualización:</t>
  </si>
  <si>
    <t>FRECUENCIA DE ACTUALIZACIÓN</t>
  </si>
  <si>
    <t>Quincenal</t>
  </si>
  <si>
    <t>Mensual</t>
  </si>
  <si>
    <t>Bimensual</t>
  </si>
  <si>
    <t>ACCIONES ESTRATÉGICAS RELACIONADAS</t>
  </si>
  <si>
    <r>
      <t xml:space="preserve">I.3 ELEMENTO(S) DE LA MATRIZ DE CONTEXTO VINCULADO(S)
</t>
    </r>
    <r>
      <rPr>
        <b/>
        <sz val="10"/>
        <color rgb="FF0000FF"/>
        <rFont val="Arial"/>
        <family val="2"/>
      </rPr>
      <t>(consultar la hoja de MATRIZ DE CONTEXTO)</t>
    </r>
  </si>
  <si>
    <r>
      <t xml:space="preserve">IMPACTO =
</t>
    </r>
    <r>
      <rPr>
        <b/>
        <sz val="10"/>
        <color rgb="FF0000FF"/>
        <rFont val="Arial"/>
        <family val="2"/>
      </rPr>
      <t>(consultar la hoja de DATOS)</t>
    </r>
  </si>
  <si>
    <r>
      <t xml:space="preserve">PROBABILIDAD =
</t>
    </r>
    <r>
      <rPr>
        <b/>
        <sz val="10"/>
        <color rgb="FF0000FF"/>
        <rFont val="Arial"/>
        <family val="2"/>
      </rPr>
      <t>(consultar la hoja de DATOS)</t>
    </r>
  </si>
  <si>
    <r>
      <t xml:space="preserve">URGENCIA
</t>
    </r>
    <r>
      <rPr>
        <b/>
        <sz val="10"/>
        <color rgb="FF0000FF"/>
        <rFont val="Arial"/>
        <family val="2"/>
      </rPr>
      <t>(consultar la hoja de DATOS)</t>
    </r>
  </si>
  <si>
    <t>AEI.01.01</t>
  </si>
  <si>
    <t>AEI.01.02</t>
  </si>
  <si>
    <t>AEI.02.01</t>
  </si>
  <si>
    <t>AEI.02.02</t>
  </si>
  <si>
    <t>AEI.02.03</t>
  </si>
  <si>
    <t>AEI.03.01</t>
  </si>
  <si>
    <t>Código:</t>
  </si>
  <si>
    <t>MATERIA:</t>
  </si>
  <si>
    <t>Unidades de Organización</t>
  </si>
  <si>
    <t>Código</t>
  </si>
  <si>
    <t>001</t>
  </si>
  <si>
    <t>Consejo Directivo</t>
  </si>
  <si>
    <t>CD</t>
  </si>
  <si>
    <t>002</t>
  </si>
  <si>
    <t>Presidencia Ejecutiva</t>
  </si>
  <si>
    <t>PE</t>
  </si>
  <si>
    <t>003</t>
  </si>
  <si>
    <t>Gerencia General</t>
  </si>
  <si>
    <t>GG</t>
  </si>
  <si>
    <t>004</t>
  </si>
  <si>
    <t>Tribunal Administrativo de Solución de Reclamos de los Usuarios de los Servicios de Saneamiento</t>
  </si>
  <si>
    <t>TRASS</t>
  </si>
  <si>
    <t>005</t>
  </si>
  <si>
    <t>Oficina de Asesoría Jurídica</t>
  </si>
  <si>
    <t>OAJ</t>
  </si>
  <si>
    <t>006</t>
  </si>
  <si>
    <t>Oficina de Planeamiento, Presupuesto y Modernización</t>
  </si>
  <si>
    <t>OPPM</t>
  </si>
  <si>
    <t>007</t>
  </si>
  <si>
    <t>Unidad de Planeamiento y Presupuesto</t>
  </si>
  <si>
    <t>OPPM-UPP</t>
  </si>
  <si>
    <t>008</t>
  </si>
  <si>
    <t>Unidad de Modernización</t>
  </si>
  <si>
    <t>OPPM-UM</t>
  </si>
  <si>
    <t>009</t>
  </si>
  <si>
    <t>Oficina de Administración y Finanzas</t>
  </si>
  <si>
    <t>OAF</t>
  </si>
  <si>
    <t>010</t>
  </si>
  <si>
    <t>Unidad de Contabilidad</t>
  </si>
  <si>
    <t>UC</t>
  </si>
  <si>
    <t>011</t>
  </si>
  <si>
    <t>Unidad de Tesorería</t>
  </si>
  <si>
    <t>UT</t>
  </si>
  <si>
    <t>012</t>
  </si>
  <si>
    <t>Unidad de Abastecimiento</t>
  </si>
  <si>
    <t>UA</t>
  </si>
  <si>
    <t>013</t>
  </si>
  <si>
    <t>Unidad de Recursos Humanos</t>
  </si>
  <si>
    <t>URH</t>
  </si>
  <si>
    <t>014</t>
  </si>
  <si>
    <t>Unidad de Gestión Documentaria</t>
  </si>
  <si>
    <t>UGD</t>
  </si>
  <si>
    <t>015</t>
  </si>
  <si>
    <t>Oficina de Comunicaciones e Imagen Institucional</t>
  </si>
  <si>
    <t>OCII</t>
  </si>
  <si>
    <t>016</t>
  </si>
  <si>
    <t>Oficina de Tecnologías de la Información</t>
  </si>
  <si>
    <t>OTI</t>
  </si>
  <si>
    <t>017</t>
  </si>
  <si>
    <t>Dirección de Ámbito de la Prestación</t>
  </si>
  <si>
    <t>DAP</t>
  </si>
  <si>
    <t>018</t>
  </si>
  <si>
    <t>Dirección de Usuarios</t>
  </si>
  <si>
    <t>DU</t>
  </si>
  <si>
    <t>019</t>
  </si>
  <si>
    <t>Dirección de Políticas y Normas</t>
  </si>
  <si>
    <t>DPN</t>
  </si>
  <si>
    <t>020</t>
  </si>
  <si>
    <t>Dirección de Regulación Tarifaria</t>
  </si>
  <si>
    <t>DRT</t>
  </si>
  <si>
    <t>021</t>
  </si>
  <si>
    <t>Dirección de Fiscalización</t>
  </si>
  <si>
    <t>DF</t>
  </si>
  <si>
    <t>022</t>
  </si>
  <si>
    <t>Dirección de Sanciones</t>
  </si>
  <si>
    <t>DS</t>
  </si>
  <si>
    <t>023</t>
  </si>
  <si>
    <t>Oficina Desconcentrada de Servicios Amazonas</t>
  </si>
  <si>
    <t>ODS-AMA</t>
  </si>
  <si>
    <t>024</t>
  </si>
  <si>
    <t>Oficina Desconcentrada de Servicios Apurímac</t>
  </si>
  <si>
    <t>ODS-APU</t>
  </si>
  <si>
    <t>025</t>
  </si>
  <si>
    <t>Oficina Desconcentrada de Servicios Arequipa</t>
  </si>
  <si>
    <t>ODS-ARE</t>
  </si>
  <si>
    <t>026</t>
  </si>
  <si>
    <t>Oficina Desconcentrada de Servicios Ayacucho</t>
  </si>
  <si>
    <t>ODS-AYA</t>
  </si>
  <si>
    <t>027</t>
  </si>
  <si>
    <t>Oficina Desconcentrada de Servicios Cajamarca</t>
  </si>
  <si>
    <t>ODS-CAJ</t>
  </si>
  <si>
    <t>028</t>
  </si>
  <si>
    <t>Oficina Desconcentrada de Servicios Chimbote</t>
  </si>
  <si>
    <t>ODS-CHI</t>
  </si>
  <si>
    <t>029</t>
  </si>
  <si>
    <t>Oficina Desconcentrada de Servicios Cusco</t>
  </si>
  <si>
    <t>ODS-CUS</t>
  </si>
  <si>
    <t>030</t>
  </si>
  <si>
    <t>Oficina Desconcentrada de Servicios Huancavelica</t>
  </si>
  <si>
    <t>ODS-HUA</t>
  </si>
  <si>
    <t>031</t>
  </si>
  <si>
    <t>Oficina Desconcentrada de Servicios Huánuco</t>
  </si>
  <si>
    <t>ODS-HUN</t>
  </si>
  <si>
    <t>032</t>
  </si>
  <si>
    <t>Oficina Desconcentrada de Servicios Huaraz</t>
  </si>
  <si>
    <t>ODS-HUR</t>
  </si>
  <si>
    <t>033</t>
  </si>
  <si>
    <t>Oficina Desconcentrada de Servicios Ica</t>
  </si>
  <si>
    <t>ODS-ICA</t>
  </si>
  <si>
    <t>034</t>
  </si>
  <si>
    <t>Oficina Desconcentrada de Servicios Junín</t>
  </si>
  <si>
    <t>ODS-JUN</t>
  </si>
  <si>
    <t>035</t>
  </si>
  <si>
    <t>Oficina Desconcentrada de Servicios La Libertad</t>
  </si>
  <si>
    <t>ODS-LLI</t>
  </si>
  <si>
    <t>036</t>
  </si>
  <si>
    <t>Oficina Desconcentrada de Servicios Lambayeque</t>
  </si>
  <si>
    <t>ODS-LAM</t>
  </si>
  <si>
    <t>037</t>
  </si>
  <si>
    <t>Oficina Desconcentrada de Servicios Loreto</t>
  </si>
  <si>
    <t>ODS-LOR</t>
  </si>
  <si>
    <t>038</t>
  </si>
  <si>
    <t>Oficina Desconcentrada de Servicios Madre de Dios</t>
  </si>
  <si>
    <t>ODS-MDD</t>
  </si>
  <si>
    <t>039</t>
  </si>
  <si>
    <t>Oficina Desconcentrada de Servicios Moquegua</t>
  </si>
  <si>
    <t>ODS-MOQ</t>
  </si>
  <si>
    <t>040</t>
  </si>
  <si>
    <t>Oficina Desconcentrada de Servicios Pasco</t>
  </si>
  <si>
    <t>ODS-PAS</t>
  </si>
  <si>
    <t>041</t>
  </si>
  <si>
    <t>Oficina Desconcentrada de Servicios Piura</t>
  </si>
  <si>
    <t>ODS-PIU</t>
  </si>
  <si>
    <t>042</t>
  </si>
  <si>
    <t>Oficina Desconcentrada de Servicios Puno</t>
  </si>
  <si>
    <t>ODS-PUN</t>
  </si>
  <si>
    <t>043</t>
  </si>
  <si>
    <t>Oficina Desconcentrada de Servicios San Martín</t>
  </si>
  <si>
    <t>ODS-SMA</t>
  </si>
  <si>
    <t>044</t>
  </si>
  <si>
    <t>Oficina Desconcentrada de Servicios Tacna</t>
  </si>
  <si>
    <t>ODS-TAC</t>
  </si>
  <si>
    <t>045</t>
  </si>
  <si>
    <t>Oficina Desconcentrada de Servicios Tumbes</t>
  </si>
  <si>
    <t>ODS-TUM</t>
  </si>
  <si>
    <t>046</t>
  </si>
  <si>
    <t>Oficina Desconcentrada de Servicios Ucayali</t>
  </si>
  <si>
    <t>ODS-UCA</t>
  </si>
  <si>
    <t>MATERIA</t>
  </si>
  <si>
    <t>SIGLAS</t>
  </si>
  <si>
    <t>ASD</t>
  </si>
  <si>
    <r>
      <t xml:space="preserve">I.1 UNIDAD DE ORGANIZACIÓN 
</t>
    </r>
    <r>
      <rPr>
        <b/>
        <sz val="10"/>
        <color rgb="FF0000FF"/>
        <rFont val="Arial"/>
        <family val="2"/>
      </rPr>
      <t>(consultar la hoja UNIDAD DE ORGANIZACIÓN)</t>
    </r>
  </si>
  <si>
    <t>El riesgo podrá comenzar a ser respondido en un plazo mayor a los 3 meses.</t>
  </si>
  <si>
    <t>El riesgo debe comenzar s ser respondido en un plazo entre 2 y 3 meses.</t>
  </si>
  <si>
    <t>El riesgo debe comenzar a ser respondido en un plazo entre 1 y 2 meses.</t>
  </si>
  <si>
    <t>El riesgo debe comenzar a ser respondido en un plazo no mayor a 1 mes.</t>
  </si>
  <si>
    <t>UNIDAD DE ORGANIZACIÓN</t>
  </si>
  <si>
    <t>Media o Baja</t>
  </si>
  <si>
    <t>F21</t>
  </si>
  <si>
    <t>F22</t>
  </si>
  <si>
    <t>Se cuenta con un Sistema Integrado de Gestión alineado al OEI.06 Fortalecer la gestión institucional con integridad en la SUNASS, que abarca los sistemas de gestión de la calidad, antisoborno y seguridad de la información, y la Carta de Servicios</t>
  </si>
  <si>
    <t>Se ha incorporado el enfoque por procesos en el cumplimiento de los objetivos institucionales.</t>
  </si>
  <si>
    <t>Se ha implementado la notificación a través de la casilla electrónica a nivel institucional.</t>
  </si>
  <si>
    <t xml:space="preserve">Se cumple con la ley de Protección de Datos Personales y su reglamento </t>
  </si>
  <si>
    <t>Se cuenta con un Comité de Gobierno Digital, un Oficial de Seguridad y Confianza Digital, un Oficial de Datos Personales y un Oficial de Gobierno de Datos designados, en el marco de la transformación digital.</t>
  </si>
  <si>
    <t>Las plataformas de atención y orientación al usuario de todas las oficinas de la SUNASS a nivel nacional se encuentran implementadas con nuevos canales de atención que aseguran la continuidad del servicio a la ciudadanía.</t>
  </si>
  <si>
    <t>Se ha implementado un nuevo canal de recepción de documentos, la Mesa de Partes Virtual, que asegura que toda la documentación presentada por el/la administrado/a corresponde a la presentada.</t>
  </si>
  <si>
    <t>Se cuenta con mayor cobertura geográfica de la SUNASS en provincias por la presencia de las Oficinas Desconcentradas de Servicios-ODS.</t>
  </si>
  <si>
    <t xml:space="preserve">Se aplica debida diligencia en el proceso de contratación de personal (Revisión, de antecedentes policiales, penales, judiciales, SUNEDU, REDAM, RNSSC) </t>
  </si>
  <si>
    <t xml:space="preserve">Se cuenta con una Agenda Temprana que busca informar a la sociedad en general, cuáles son los intereses y aspectos identificados como necesarios de a ser evaluados por la SUNASS, así como, cuál sería el tipo de intervención regulatoria que se pretende realizar y el tipo de AIR que se desarrollará. </t>
  </si>
  <si>
    <t>Se ha implementado la Hora SUNASS a fin de informar al público general, sobre las funciones del regulador y el contexto macro vinculado a los servicios de saneamiento.</t>
  </si>
  <si>
    <t>Se cuenta con una Unidad Funcional de Integridad Institucional, lo que contribuye con dirigir la estrategia institucional de integridad y lucha contra la corrupción, así como supervisar su cumplimiento.</t>
  </si>
  <si>
    <t>La SUNASS dispone de documentos actualizados que establecen las acciones a seguir para garantizar la continuidad de sus operaciones ante la ocurrencia de eventos no previstos.</t>
  </si>
  <si>
    <t>Se realizan actividades de concientización sobre el código de ética y lineamientos del Sistema de Integridad a todo el personal de la entidad.</t>
  </si>
  <si>
    <t>Nivel de avance medio en la Transformación Digital en la SUNASS.</t>
  </si>
  <si>
    <t>Débil ordenamiento en el seguimiento a las actividades que ejecutan las ODS.</t>
  </si>
  <si>
    <t>Documentos de gestión interna desactualizados e información documentada que contiene disposiciones fuera de lo establecido en el procedimiento de “Elaboración, modificación y control de información documentada”.</t>
  </si>
  <si>
    <t xml:space="preserve">Falta de generación y promoción de la investigación para la mejora de las políticas regulatorias. </t>
  </si>
  <si>
    <t>No existen controles relacionados al conflicto de intereses para los servidores públicos que, por el carácter o naturaleza de su función, han accedido a información privilegiada o relevante y cuya opinión hubiera sido determinante en la toma de decisiones.</t>
  </si>
  <si>
    <t>No se cuenta con un sistema único y centralizado para el almacenamiento y gestión de la información generada por la institución, ya que actualmente se emplea diferentes ubicaciones
(OneDrive, Nube SUNASS, Carpeta “H”, Bases de Datos, carpetas personales del personal, etc.).</t>
  </si>
  <si>
    <t>Bajo nivel de involucramiento del personal de las ODS con el Sistema Integrado de Gestión.</t>
  </si>
  <si>
    <t>Débil flujo de interacción de datos e información entre las diferentes unidades de organización de la SUNASS, generando duplicidad de esfuerzos en su obtención y explotación.</t>
  </si>
  <si>
    <t>Bajo nivel de articulación y coordinación de algunas ODS con las unidades de organización de la sede central para el desarrollo de sus funciones y procesos.</t>
  </si>
  <si>
    <t xml:space="preserve">Limitada información confiable de los prestadores y de los usuarios de los servicios de saneamiento. </t>
  </si>
  <si>
    <t>Débil articulación interinstitucional de las SUNASS con otras entidades del sector saneamiento.</t>
  </si>
  <si>
    <t>Continua evolución y expansión de las Tecnologías de la Información y Comunicación (TIC).</t>
  </si>
  <si>
    <t>Apoyo técnico - económico de algunas entidades que forman parte del sector saneamiento a los prestadores (entidades que cuentan con competencias para tal fin), para mejorar la calidad y la sostenibilidad de los servicios de saneamiento.</t>
  </si>
  <si>
    <t>El Plan Nacional de Saneamiento tiene como objetivo principal “Alcanzar el acceso universal, sostenible y de calidad de los servicios de saneamiento”.</t>
  </si>
  <si>
    <t>El Texto Único Ordenado de la Ley Marco de la Gestión de los Servicios de Saneamiento y su Reglamento promueven la integración de los prestadores de servicios de saneamiento.</t>
  </si>
  <si>
    <t>Informes que contienen recomendaciones emitidas por la OCDE a la SUNASS en el marco de la evaluación de los reguladores económicos.</t>
  </si>
  <si>
    <t>Instituciones y organizaciones públicas o privadas (incluyendo la academia) con los que se pueden suscribir convenios o acuerdos con la finalidad de contribuir con la mejora de la calidad y la sostenibilidad de los servicios de saneamiento.</t>
  </si>
  <si>
    <t xml:space="preserve">Ataques informáticos que afecten la operación de la SUNASS y la imagen institucional. </t>
  </si>
  <si>
    <t xml:space="preserve">Interferencia política en las funciones que ejecutan las entidades o empresas que forman parte del sector saneamiento. </t>
  </si>
  <si>
    <t>La falta de pago del aporte por regulación realizado por las Empresas Prestadoras según el cronograma establecido, ante el brote de una emergencia nacional (como una pandemia), afectaría las actividades que la SUNASS tiene financiadas mediante la fuente de financiamiento por recursos directamente recaudados.</t>
  </si>
  <si>
    <t>Conflictos sociales generados por el posible descontento de la población debido a los incrementos y reajustes tarifarios y/o por la priorización o no, de algunos proyectos de inversión de los servicios de saneamiento.</t>
  </si>
  <si>
    <t>Débil articulación entre los actores del sector saneamiento, en los tres niveles de gobierno.</t>
  </si>
  <si>
    <t>Limitada capacidad técnica de las Empresas Prestadoras y desconocimiento de la normativa regulatoria, lo que contribuye al incumplimiento de esta.</t>
  </si>
  <si>
    <t>Bajo nivel de implementación de plataformas virtuales en las EP ante el brote de una emergencia nacional (como una pandemia o un fenómeno natural o un conflicto social).</t>
  </si>
  <si>
    <t xml:space="preserve">Bajo conocimiento de la SUNASS como organismo regulador de los servicios de saneamiento por la población en el ámbito urbano, y aún más en el ámbito rural y de comunidades nativas. </t>
  </si>
  <si>
    <t>Retrasos en la respuesta de la EP a los requerimientos de Información en las acciones de Fiscalización.</t>
  </si>
  <si>
    <t>Existencia de limitaciones para la regulación de los prestadores en el ámbito rural (acceso a la información, desplazamiento físico a zonas alejadas y de difícil acceso, falta de condiciones para la comunicación remota, y limitaciones para comprender la lengua y la cultura de algunos centros poblados).</t>
  </si>
  <si>
    <t xml:space="preserve">Subida drástica de la inflación afectando los costos operativos y mantenimiento de las empresas prestadoras. </t>
  </si>
  <si>
    <t>Contratistas con intenciones de sobornar a la Unidad de Abastecimiento, la Unidad de Contabilidad y la Unidad de Tesorería, a fin de obtener el beneficio de la priorización de sus pagos.</t>
  </si>
  <si>
    <t>Administrados con intenciones de soborno para evitar ser sancionados.</t>
  </si>
  <si>
    <t>Municipios con intenciones de soborno hacia el personal de SUNASS para ser favorecidos en la emisión de autorizaciones.</t>
  </si>
  <si>
    <t>AEI.02.04</t>
  </si>
  <si>
    <t>AEI.02.05</t>
  </si>
  <si>
    <t>AEI.03.02</t>
  </si>
  <si>
    <t>AEI.03.03</t>
  </si>
  <si>
    <t>AEI.06.01</t>
  </si>
  <si>
    <t>Capacidades fortalecidas en Gestión de Riesgos de Desastres (GRD) de los colaboradores de la Sunass</t>
  </si>
  <si>
    <t>DP</t>
  </si>
  <si>
    <t>Disponibilidad de los documentos externos vigentes para el cumplimiento de sus funciones.</t>
  </si>
  <si>
    <t>Documentos de gestión interna actualizados y difundidos para la correcta ejecución de sus procesos.</t>
  </si>
  <si>
    <t xml:space="preserve">Comunicación sobre los cambios en la organización interna de la SUNASS cuando se produzcan. </t>
  </si>
  <si>
    <t>Datos e información confiable y disponible de las unidades de organización o procesos con los que interactúa.</t>
  </si>
  <si>
    <t>Métricas claras y reportes consistentes para evaluar el desempeño de su proceso, identificar áreas de mejora y tomar decisiones informadas.</t>
  </si>
  <si>
    <t>Recursos necesarios (tanto humanos como materiales) para gestionar su proceso de manera efectiva.</t>
  </si>
  <si>
    <t>Formación continua y soporte para mantenerse informado con las mejores prácticas en la gestión por procesos y para superar cualquier desafío que pueda surgir.</t>
  </si>
  <si>
    <t>Comunicación efectiva con otras partes interesadas internas para asegurar el entendimiento mutuo y la cooperación en la gestión por procesos.</t>
  </si>
  <si>
    <t>Dueño/a de proceso</t>
  </si>
  <si>
    <t>C.Costo</t>
  </si>
  <si>
    <t>OEI</t>
  </si>
  <si>
    <t>AEI</t>
  </si>
  <si>
    <t>ACTIVIDAD OPERATIVA (AO)</t>
  </si>
  <si>
    <t>AD</t>
  </si>
  <si>
    <t>OEI.06</t>
  </si>
  <si>
    <t>AEI.06.02</t>
  </si>
  <si>
    <t>OEI.01</t>
  </si>
  <si>
    <t>OEI.02</t>
  </si>
  <si>
    <t>OEI.03</t>
  </si>
  <si>
    <t>OEI.05</t>
  </si>
  <si>
    <t>OEI.04</t>
  </si>
  <si>
    <t>OAF-UA</t>
  </si>
  <si>
    <t>OAF-UC</t>
  </si>
  <si>
    <t>OAF-UGD</t>
  </si>
  <si>
    <t>OAF-URH</t>
  </si>
  <si>
    <t>OAF-UT</t>
  </si>
  <si>
    <t>OCI</t>
  </si>
  <si>
    <t>ODS-DAP</t>
  </si>
  <si>
    <t>ODS-DF</t>
  </si>
  <si>
    <t>ODS-DU</t>
  </si>
  <si>
    <t>ODS</t>
  </si>
  <si>
    <t>Acciones Estratégicas Institucionales</t>
  </si>
  <si>
    <t>CAUSA (principal) - EVENTO - CONSECUENCIA (efecto/impacto)</t>
  </si>
  <si>
    <t>O17</t>
  </si>
  <si>
    <t>O18</t>
  </si>
  <si>
    <t>Nueva versión de la ISO 27001 publicada el 25 de octubre del 2022.</t>
  </si>
  <si>
    <t xml:space="preserve">El OTASS está ejecutando el “Proyecto GO” para desarrollar un software corporativo para las EP, este software va a integrar y sistematizar los procesos administrativos, comerciales y operacionales de las EP. </t>
  </si>
  <si>
    <t>Falta de capacidad prospectiva para la identificación de inversiones futuras para el cierre de brechas considerando el crecimiento de demanda, así como de las ciudades y los riesgos originados por los efectos del cambio climático</t>
  </si>
  <si>
    <t>O19</t>
  </si>
  <si>
    <t>El Gobierno aprobó el Plan Nacional de Adaptación al Cambio Climático del Perú: un insumo para la actualización de la Estrategia Nacional ante el Cambio Climático.</t>
  </si>
  <si>
    <t>Ocurrencia de eventos como pandemias, desastres (originados por un fenómeno natural / cambio climático o inducido por la acción humana), conflictos sociales, paralización de actividades de entidades u organizaciones, entre otros; que afecten las operaciones de la SUNASS.</t>
  </si>
  <si>
    <t>Afectación de la sostenibilidad económica-financiera de las EP ante la ocurrencia de problemas sanitarios de gran escala (p.e. una pandemia), de un desastre u otro hecho producto del cambio climático, que impacte en la provisión del agua potable y en los proyectos de inversión que tengan previstos o en curso, y lleve a la declaratoria de estado de emergencia nacional.</t>
  </si>
  <si>
    <t>Alta incertidumbre sobre el comportamiento del clima debido a los efectos del cambio climático, lo cual podría afectar la prestación de servicios de saneamiento y, por tanto, también la planificación y ejecución de operatividad de la Sunass.</t>
  </si>
  <si>
    <t>A34</t>
  </si>
  <si>
    <t>Contar con lineamientos que permitan la continuidad de las actividades laborales ante desastres (originado por un fenómeno natural / cambio climático o inducido por la acción humana), eventos de emergencia nacional, entre otros.</t>
  </si>
  <si>
    <t>Recibir respuesta oportuna a las consultas efectuadas a la Sunass, sobre su marco normativo, más aún durante una emergencia por gestión del riesgo de desastres (GRD), adaptación al cambio climático (ACC) y/o actividad antropogénica.</t>
  </si>
  <si>
    <t>SECCIÓN I: IDENTIFICACIÓN DEL RIESGO / OPORTUNIDAD</t>
  </si>
  <si>
    <t>I.4 NOMBRE DEL RIESGO / OPORTUNIDAD</t>
  </si>
  <si>
    <t>I.5 DECLARACIÓN DEL RIESGO / OPORTUNIDAD (metalenguaje)</t>
  </si>
  <si>
    <t>II.3 CALIFICACIÓN DEL RIESGO / OPORTUNIDAD</t>
  </si>
  <si>
    <t>SECCIÓN III: TRATAMIENTO DEL RIESGO / OPORTUNIDAD - ESTRATEGIA DE RESPUESTA</t>
  </si>
  <si>
    <t>FICHA DE DOCUMENTACIÓN DE RIESGOS Y OPORTUNIDADES</t>
  </si>
  <si>
    <t>Calificación integral del riesgo / oportunidad =</t>
  </si>
  <si>
    <t>Fecha de Inicio</t>
  </si>
  <si>
    <t>Fecha de Término</t>
  </si>
  <si>
    <t>Programación</t>
  </si>
  <si>
    <t>Fecha de aprobación:</t>
  </si>
  <si>
    <t>&lt;Especificar&gt;</t>
  </si>
  <si>
    <t>Fecha de actualización:</t>
  </si>
  <si>
    <r>
      <t xml:space="preserve">I.6 DESCRIPCIÓN DEL RIESGO / OPORTUNIDAD </t>
    </r>
    <r>
      <rPr>
        <b/>
        <sz val="10"/>
        <color rgb="FF0000FF"/>
        <rFont val="Arial"/>
        <family val="2"/>
      </rPr>
      <t>(Opcional)</t>
    </r>
  </si>
  <si>
    <r>
      <t xml:space="preserve">I.7 OTRAS CAUSAS </t>
    </r>
    <r>
      <rPr>
        <b/>
        <sz val="10"/>
        <color rgb="FF0000FF"/>
        <rFont val="Arial"/>
        <family val="2"/>
      </rPr>
      <t>(Opcional)</t>
    </r>
  </si>
  <si>
    <t>Código formato: GDI-MAS-FM029</t>
  </si>
  <si>
    <t xml:space="preserve">Seguimiento oportuno de la ejecución de inversiones programadas a las EP y otros ejecutores en el ámbito periurbano </t>
  </si>
  <si>
    <t xml:space="preserve">Monitoreo integral de la calidad del servicio de agua potable y saneamiento recibido por los usuarios en el ámbito periurbano </t>
  </si>
  <si>
    <t xml:space="preserve">Fiscalización oportuna y eficiente de los servicios de agua potable y saneamiento a las EP </t>
  </si>
  <si>
    <t xml:space="preserve">Apelaciones fundamentadas y resueltas oportunamente presentadas por los usuarios de los servicios de agua potable y saneamiento </t>
  </si>
  <si>
    <t>Tarifas de los servicios de agua potable y saneamiento actualizadas oportunamente de las empresas prestadoras</t>
  </si>
  <si>
    <t xml:space="preserve">Sanción objetiva a los administrados que infringen las normas de acuerdo con la tipificación de Sunass </t>
  </si>
  <si>
    <t>Monitoreo integral de la calidad del servicio de agua potable y saneamiento en zonas críticas.</t>
  </si>
  <si>
    <t>Fiscalización orientativa efectiva a prestadores de los servicios de agua potable y saneamiento en pequeñas ciudades</t>
  </si>
  <si>
    <t>Determinación de tarifas y asistencia técnica integral para el plan de prestación de servicios de agua potable y saneamiento de los prestadores de pequeñas ciudades</t>
  </si>
  <si>
    <t xml:space="preserve">Supervisión integral de la calidad de la prestación de los servicios de agua potable y saneamiento a los prestadores en pequeñas ciudades </t>
  </si>
  <si>
    <t xml:space="preserve">Asistencia técnica integral para la determinación y aplicación de la cuota familiar a los prestadores de los servicios de agua potable y saneamiento 
en el ámbito rural </t>
  </si>
  <si>
    <t xml:space="preserve">Fiscalización orientativa efectiva a prestadores de los servicios de agua potable y saneamiento en el ámbito rural </t>
  </si>
  <si>
    <t xml:space="preserve">Seguimiento periódico de la ejecución de las inversiones programadas según las Unidades Ejecutoras </t>
  </si>
  <si>
    <t xml:space="preserve">Atención oportuna y efectiva en la solución de los problemas que se presenten con los servicios de agua potable y saneamiento para los usuarios </t>
  </si>
  <si>
    <t>AEI.05.02</t>
  </si>
  <si>
    <t>Promoción efectiva de la participación ciudadana en la regulación de los servicios de agua potable y saneamiento dirigida a los usuarios.</t>
  </si>
  <si>
    <t>AEI.05.03</t>
  </si>
  <si>
    <t>Comunicación externa permanente sobre el valor e importancia de los servicios de agua potable y saneamiento dirigida a prestadores y usuarios.</t>
  </si>
  <si>
    <t>AEI.05.04</t>
  </si>
  <si>
    <t xml:space="preserve">Regulación diferenciada y con enfoque territorial implementada para los prestadores de servicios de agua potable y saneamiento </t>
  </si>
  <si>
    <t>AEI.05.05</t>
  </si>
  <si>
    <t xml:space="preserve">Mecanismos de incentivos basados en evidencias implementados para los prestadores de servicios de agua potable y saneamiento </t>
  </si>
  <si>
    <t xml:space="preserve">Asistencia técnica oportuna para el diseño e implementación de los MERESE Hídricos a las EP </t>
  </si>
  <si>
    <t>Asistencia técnica oportuna para la implementación de la GRD a las EP</t>
  </si>
  <si>
    <t>AEI.06.03</t>
  </si>
  <si>
    <t>Monitoreo integral de riesgos y de Servicios Ecosistémicos Hídricos a las EP.</t>
  </si>
  <si>
    <t>AEI.07.01</t>
  </si>
  <si>
    <t xml:space="preserve">Optimización integral de la gestión territorial y misional de la Sunass </t>
  </si>
  <si>
    <t>AEI.07.02</t>
  </si>
  <si>
    <t xml:space="preserve">Gestión optimizada del capital humano, del conocimiento y de cultura organizacional de la Sunass </t>
  </si>
  <si>
    <t>AEI.07.03</t>
  </si>
  <si>
    <t>Procesos misionales y de soporte sistematizados y con inclusión de nuevas tecnologías en la Sunass</t>
  </si>
  <si>
    <t>AEI.07.04</t>
  </si>
  <si>
    <t>Gestión eficaz y con integridad de sistemas administrativos en la Sunass</t>
  </si>
  <si>
    <t>AEI.07.05</t>
  </si>
  <si>
    <t xml:space="preserve">Enfoque de género implementado en la Sunass </t>
  </si>
  <si>
    <t>AEI.07.06</t>
  </si>
  <si>
    <t>AEI.07.07</t>
  </si>
  <si>
    <t>Comunicación estratégica interna para la Sunass</t>
  </si>
  <si>
    <t>DU (incluye Of. Enlace)</t>
  </si>
  <si>
    <t>OEI.07</t>
  </si>
  <si>
    <t>acciones de conducción superior</t>
  </si>
  <si>
    <t>implementación del modelo de integridad y lucha contra la corrupción</t>
  </si>
  <si>
    <t>evaluación del acceso a los servicios de agua potable y saneamiento en el ámbito periurbano</t>
  </si>
  <si>
    <t>elaboración de informe técnico de adp para proyecto de estudio tarifario de las empresas prestadoras.</t>
  </si>
  <si>
    <t>monitoreo remoto de la calidad de la prestación en sectores críticos de las eps</t>
  </si>
  <si>
    <t>elaboración de informe sobre solicitudes y consultas para la autorización excepcional.</t>
  </si>
  <si>
    <t>monitoreo remoto de la calidad de la prestación en pequeñas ciudades</t>
  </si>
  <si>
    <t>realización de eventos de socialización de las áreas de la prestación</t>
  </si>
  <si>
    <t>sistematización de información relevante del adp para los planes de integración</t>
  </si>
  <si>
    <t>asistencia técnica a empresas prestadoras en la elaboración del diseño merese para pmo y la implementación del plan de intervenciones del estudio tarifario</t>
  </si>
  <si>
    <t>seguimiento y acompañamiento a las ods en procesos de merese</t>
  </si>
  <si>
    <t>asistencia técnica a empresas prestadoras en la elaboración del diagnóstico para pmo e implementación de medidas para la gestión del riesgo de desastres del estudio tarifario</t>
  </si>
  <si>
    <t>seguimiento y acompañamiento a las ods en procesos de grd</t>
  </si>
  <si>
    <t>analizar los riesgos para la prestación de los servicios de agua potable y saneamiento</t>
  </si>
  <si>
    <t>elaboración de documentos técnicos para la promoción de la seguridad hídrica y determinación del área de la prestación</t>
  </si>
  <si>
    <t>seguimiento y monitoreo de la implementación de las reservas de merese y grd</t>
  </si>
  <si>
    <t>elaboración de informe técnico de monitoreo de los servicios de de agua potable y saneamiento realizado por los cami yaku regionales</t>
  </si>
  <si>
    <t>elaboración de propuesta de reconfiguración de los ámbitos de responsabilidad de las ods</t>
  </si>
  <si>
    <t>realización de eventos de la dirección de ámbito de la prestación.</t>
  </si>
  <si>
    <t>soporte a la gestión institucional</t>
  </si>
  <si>
    <t>atención de denuncias contra las empresas prestadoras</t>
  </si>
  <si>
    <t>elaboración de informe de verificación del servicio de agua en instituciones educativas</t>
  </si>
  <si>
    <t>elaboración de informes de evaluación de implementación de medidas correctivas impuestas a las empresas prestadoras</t>
  </si>
  <si>
    <t>elaboración de informes de opinión previa y evaluación sobre buen gobierno corporativo</t>
  </si>
  <si>
    <t>elaboración de informes finales de instrucción del procedimiento administrativo sancionador</t>
  </si>
  <si>
    <t>elaboración de informes situacionales de asociaciones público privadas</t>
  </si>
  <si>
    <t>evaluación de las empresas prestadoras para determinar su ingreso o continuidad en el régimen de apoyo transitorio.</t>
  </si>
  <si>
    <t>fiscalización de aspectos comerciales y fondos de las empresas prestadoras</t>
  </si>
  <si>
    <t>fiscalización de aspectos operacionales y metas de gestión de las empresas prestadoras</t>
  </si>
  <si>
    <t>fiscalización de buen gobierno corporativo</t>
  </si>
  <si>
    <t>fiscalización de procesos de tratamiento de agua potable y unidades de almacenamiento de empresas prestadoras.</t>
  </si>
  <si>
    <t>fiscalización de procesos de tratamiento de agua residuales de empresas prestadoras.</t>
  </si>
  <si>
    <t>fiscalización de seguros contra terceros en las empresas prestadoras</t>
  </si>
  <si>
    <t>seguimiento financiero de los fondos y reservas de las empresas prestadoras</t>
  </si>
  <si>
    <t>fiscalización o evaluación de los prestadores de pequeñas ciudades</t>
  </si>
  <si>
    <t>verificación de la implementación de las recomendaciones impuestas de los prestadores de pequeñas ciudades</t>
  </si>
  <si>
    <t>elaboración del informe de seguimiento del registro del sistema atm</t>
  </si>
  <si>
    <t>fiscalización o evaluación de los prestadores de ámbito rural</t>
  </si>
  <si>
    <t>seguimiento del registro del sistema atm</t>
  </si>
  <si>
    <t>verificación de la implementación de las recomendaciones impuestas de los prestadores de ámbito rural</t>
  </si>
  <si>
    <t>elaboración y presentación del benchmarking de prestadores y aderasa</t>
  </si>
  <si>
    <t>elaboración del informe de supervisión del plan anual de fiscalización</t>
  </si>
  <si>
    <t>atención de consultas normativas o pedidos de opinión de propuestas normativas</t>
  </si>
  <si>
    <t>desarrollo del análisis de impacto regulatorio (air)</t>
  </si>
  <si>
    <t>difusión del marco regulatorio</t>
  </si>
  <si>
    <t>elaboración de documentos de trabajo vinculados al sistema regulatorio</t>
  </si>
  <si>
    <t>elaboración de propuestas regulatorias diferenciadas</t>
  </si>
  <si>
    <t>elaboración y seguimiento de la agenda temprana</t>
  </si>
  <si>
    <t>gestión y análisis de datos a través de reportes técnicos vinculados al seguimiento de la prestación de los servicios de agua potable y saneamiento</t>
  </si>
  <si>
    <t>desarrollo del programa de extensión universitaria en regulación de servicios de agua potable y saneamiento</t>
  </si>
  <si>
    <t>seguimiento a la ejecución de inversiones de las empresas prestadoras</t>
  </si>
  <si>
    <t>seguimiento de las inversiones claves de cierre de brechas en el ámbito de responsabilidad de las empresas prestadoras</t>
  </si>
  <si>
    <t>actualización de mecanismos de subsidios cruzados en las empresas prestadoras</t>
  </si>
  <si>
    <t>elaboración de documentos técnicos que contribuyan a mejorar el impacto de los estudios tarifarios</t>
  </si>
  <si>
    <t>elaboración de estudios tarifarios de las empresas prestadoras</t>
  </si>
  <si>
    <t>revisión de estudios tarifarios por disposiciones normativas</t>
  </si>
  <si>
    <t>seguimiento de estudios tarifarios en aspectos económicos financieros</t>
  </si>
  <si>
    <t>talleres de buenas prácticas en gestión y ejecución de inversiones dirigidas a las empresas prestadoras</t>
  </si>
  <si>
    <t>estudio de abastecimiento del agua en zonas críticas abastecidas y/o no abastecidas por empresas prestadoras</t>
  </si>
  <si>
    <t>estimación de tarifas referenciales para unidades de gestión municipal en el ámbito de pequeñas ciudades</t>
  </si>
  <si>
    <t>asistencia técnica para la determinación de cuota familiar</t>
  </si>
  <si>
    <t>seguimiento de la ejecución de las inversiones claves de cierre de brechas en el ámbito rural</t>
  </si>
  <si>
    <t>actualización del registro de sanciones</t>
  </si>
  <si>
    <t>atención de solicitudes de pronto pago de las multas impuestas</t>
  </si>
  <si>
    <t>evaluación de los expedientes procedimientos administrativos sancionadores</t>
  </si>
  <si>
    <t>formulación de criterios resolutivos</t>
  </si>
  <si>
    <t>asistencia técnica a prestadores para la correcta atención a usuarios/as</t>
  </si>
  <si>
    <t>atención a usuarios/as por distintos canales con enfoque de género</t>
  </si>
  <si>
    <t>orientación a usuarios/as en los locales del prestador</t>
  </si>
  <si>
    <t>acciones de información del plan de consulta pública</t>
  </si>
  <si>
    <t>acciones de monitoreo a la implementación del plan de consulta pública</t>
  </si>
  <si>
    <t>acciones de soporte al consejo de usuarios para la implementación de su plan anual de actividades</t>
  </si>
  <si>
    <t>asistencia técnica para la elaboración del plan de consulta pública en los prestadores</t>
  </si>
  <si>
    <t>desarrollo de sesiones de los consejos de usuarios de la sunass</t>
  </si>
  <si>
    <t>organización del proceso de elección de miembros del consejo de usuarios</t>
  </si>
  <si>
    <t>realización de audiencia pública sobre el proyecto de estudio tarifario</t>
  </si>
  <si>
    <t>realización de charlas para la identificación de problemas en los servicios de saneamiento</t>
  </si>
  <si>
    <t>realización de foros de rendición de cuentas</t>
  </si>
  <si>
    <t>realización de micro audiencias con usuarios/as, prestadores y otros actores involucrados</t>
  </si>
  <si>
    <t>acciones de sensibilización vinculadas a la valoración de los servicios de saneamiento</t>
  </si>
  <si>
    <t>charlas a padres y madres de familia</t>
  </si>
  <si>
    <t>organización de capacitaciones a brigadieres del agua</t>
  </si>
  <si>
    <t>organización de capacitaciones a docentes</t>
  </si>
  <si>
    <t>organización del concurso escolar</t>
  </si>
  <si>
    <t>programa educativo: colegio con agua segura</t>
  </si>
  <si>
    <t>seguimiento de ejecución de la inversión</t>
  </si>
  <si>
    <t>seguimiento y control de los sistemas administrativos de competencia de la oaf</t>
  </si>
  <si>
    <t>implementación del plan de continuidad operativa</t>
  </si>
  <si>
    <t>adquisición de bienes, servicios y activos</t>
  </si>
  <si>
    <t>elaboración, modificación y seguimiento del plan anual de contrataciones (pac)</t>
  </si>
  <si>
    <t>gestión de administración de bienes</t>
  </si>
  <si>
    <t>programación y seguimiento de cuadro multianual de necesidades (cmn)</t>
  </si>
  <si>
    <t>seguimiento al sistema administrativo de abastecimiento</t>
  </si>
  <si>
    <t>elaboración y declaración de información tributaria</t>
  </si>
  <si>
    <t>elaboración y presentación de estados financieros</t>
  </si>
  <si>
    <t>seguimiento al sistema administrativo de contabilidad</t>
  </si>
  <si>
    <t>gestión documental</t>
  </si>
  <si>
    <t>seguimiento al sistema administrativo de ugd</t>
  </si>
  <si>
    <t>implementación de los procesos del subsistema de gestión del empleo</t>
  </si>
  <si>
    <t>implementación de los procesos del subsistema de relaciones humanas y sociales</t>
  </si>
  <si>
    <t>implementación del proceso de administración y gestion de las compensaciones</t>
  </si>
  <si>
    <t>implementación del subsistema de gestión del rendimiento</t>
  </si>
  <si>
    <t>implementación del subsistema de gestión y desarrollo y capacitación</t>
  </si>
  <si>
    <t>implementación del subsistema de planificación de políticas de recursos humanos</t>
  </si>
  <si>
    <t>seguimiento al sistema administrativo de recursos humanos.</t>
  </si>
  <si>
    <t>giro de obligaciones de la sunass</t>
  </si>
  <si>
    <t>seguimiento al sistema administrativo de tesorería</t>
  </si>
  <si>
    <t>emisión de opinión legal del procedimiento administrativo sancionador y medidas correctivas en segunda instancia</t>
  </si>
  <si>
    <t>apoyo en las actuaciones judiciales y penales</t>
  </si>
  <si>
    <t>asesoría legal en temas regulatorios y/o administrativos</t>
  </si>
  <si>
    <t>atención de consultas o requerimientos de personas naturales y/o juridicas externas</t>
  </si>
  <si>
    <t>ejecución de servicios relacionados</t>
  </si>
  <si>
    <t>servicios de control posterior a órganos de línea y apoyo</t>
  </si>
  <si>
    <t>servicios de control simultáneo</t>
  </si>
  <si>
    <t>diseño e implementación de campañas tácticas</t>
  </si>
  <si>
    <t>elaboración de materiales de comunicación</t>
  </si>
  <si>
    <t>gestión de prensa para la difusión de contenido institucional.</t>
  </si>
  <si>
    <t>gestión de redes sociales</t>
  </si>
  <si>
    <t>organización y apoyo de eventos institucionales.</t>
  </si>
  <si>
    <t>diseño e implementación de campañas de comunicación interna</t>
  </si>
  <si>
    <t>caracterización de la prestación de los servicios de agua potable y saneamiento</t>
  </si>
  <si>
    <t>actualización de información del estado de los servicios de agua potable y saneamiento de los prestadores de pequeñas ciudades</t>
  </si>
  <si>
    <t>actualización de la determinación del área de la prestación de servicios</t>
  </si>
  <si>
    <t>gestión de la operatividad de las ods</t>
  </si>
  <si>
    <t>verificación del servicio de agua en instituciones educativas</t>
  </si>
  <si>
    <t>desarrollo de talleres de benchmarking de prestadores</t>
  </si>
  <si>
    <t>acciones de difusión de contenido institucional en prensa y redes sociales</t>
  </si>
  <si>
    <t>acciones de difusión de comunicación interna</t>
  </si>
  <si>
    <t>gestión de cooperación internacional</t>
  </si>
  <si>
    <t>gestión integrada de las inversiones</t>
  </si>
  <si>
    <t>monitoreo y seguimiento de convenios interinstitucionales</t>
  </si>
  <si>
    <t>aprobación y ejecución del plan de transversalización del enfoque de género</t>
  </si>
  <si>
    <t>asistencia técnica para la incorporación del enfoque de género en los servicios que brinda la entidad</t>
  </si>
  <si>
    <t>gestión del plan de prevención de riesgos de desastres</t>
  </si>
  <si>
    <t>actualización y mejora de los procesos de la entidad</t>
  </si>
  <si>
    <t>elaboración de metodologías, herramientas, mecanismos e instrumentos en materia de modernización de la gestión pública</t>
  </si>
  <si>
    <t>mantenimiento y mejora del sistema integrado de gestión</t>
  </si>
  <si>
    <t>actualización y evaluación de programa presupuestal</t>
  </si>
  <si>
    <t>atención de solicitudes de entidades externas</t>
  </si>
  <si>
    <t>ejecución y seguimiento presupuestal</t>
  </si>
  <si>
    <t>elaboración de la memoria institucional</t>
  </si>
  <si>
    <t>elaboración y actualización del pei - poi</t>
  </si>
  <si>
    <t>evaluación de la ejecución presupuestal</t>
  </si>
  <si>
    <t>modificaciones presupuestales</t>
  </si>
  <si>
    <t>programación y formulación presupuestaria</t>
  </si>
  <si>
    <t>seguimiento y evaluación del pei - poi</t>
  </si>
  <si>
    <t>adecuada plataforma tecnológica - cui 2513524</t>
  </si>
  <si>
    <t>adquisición y renovación de software</t>
  </si>
  <si>
    <t>capacitación en ia para los colaboradores de la sunass</t>
  </si>
  <si>
    <t>desarrollo y mejoras de los sistemas informáticos</t>
  </si>
  <si>
    <t>diagnóstico de necesidades de ia en la sunass</t>
  </si>
  <si>
    <t>elaboración de instrumentos estratégicos en tecnologías de la información</t>
  </si>
  <si>
    <t>supervisión de la implementación del sistema de reclamos y quejas para los usuarios del servicio de saneamiento</t>
  </si>
  <si>
    <t>acciones de soporte a la gestión institucional</t>
  </si>
  <si>
    <t>mantenimiento y soporte de los equipos tecnológicos</t>
  </si>
  <si>
    <t>mantenimiento y soporte de software</t>
  </si>
  <si>
    <t>realización de audiencias de conciliación</t>
  </si>
  <si>
    <t>resolución de apelaciones interpuestas por los usuarios</t>
  </si>
  <si>
    <t>seguimiento a la implementación del sistema de reclamos y quejas para los usuarios del servicio de saneamiento</t>
  </si>
  <si>
    <t>Riesgo</t>
  </si>
  <si>
    <t>Poco probable de que ocurra, en circunstancias excepcionales</t>
  </si>
  <si>
    <t>Ocurre esporádicamente</t>
  </si>
  <si>
    <t>Efecto poco significativo en los productos o servicios o en la confidencialidad, integridad o disponibilidad de los activos de información vinculados que no tendría repercusión externa.</t>
  </si>
  <si>
    <t>Efecto moderado en los productos o servicios o en la confidencialidad, integridad o disponibilidad de los activos de información vinculados que podría tener repercusión externa, pero no mediática.</t>
  </si>
  <si>
    <t>Efecto significativo en los productos o servicios o  en la confidencialidad, integridad o disponibilidad de los activos de información vinculados con repercusión externa y podría tener repercusión mediática.</t>
  </si>
  <si>
    <t>Efecto significativo en los productos o servicios o en la confidencialidad, integridad o disponibilidad de los activos de información vinculados con repercusión externa y mediática.</t>
  </si>
  <si>
    <t xml:space="preserve">AEI.07.01 Optimización integral de la gestión territorial y misional de la Sunass </t>
  </si>
  <si>
    <t xml:space="preserve">AEI.02.01 Fiscalización oportuna y eficiente de los servicios de agua potable y saneamiento a las EP </t>
  </si>
  <si>
    <t>AEI.03.01 Fiscalización orientativa efectiva a prestadores de los servicios de agua potable y saneamiento en pequeñas ciudades</t>
  </si>
  <si>
    <t xml:space="preserve">AEI.04.02 Fiscalización orientativa efectiva a prestadores de los servicios de agua potable y saneamiento en el ámbito rural </t>
  </si>
  <si>
    <t xml:space="preserve">AEI.05.05 Mecanismos de incentivos basados en evidencias implementados para los prestadores de servicios de agua potable y saneamiento </t>
  </si>
  <si>
    <t>GDI-CR-N0</t>
  </si>
  <si>
    <t>Gestión Directiva</t>
  </si>
  <si>
    <t>GIR-CR-N0</t>
  </si>
  <si>
    <t>GCO-CR-N0</t>
  </si>
  <si>
    <t>Gestión de Impacto Regulatorio</t>
  </si>
  <si>
    <t>Gestión de cooperación interinstitucional</t>
  </si>
  <si>
    <t>GCI-CR-N0</t>
  </si>
  <si>
    <t>Gestión de Comunicaciones e Imagen Institucional</t>
  </si>
  <si>
    <t>GNO-CR-N0</t>
  </si>
  <si>
    <t>Gestión Normativa</t>
  </si>
  <si>
    <t>GDA-CR-N0</t>
  </si>
  <si>
    <t>Gestión para determinar las Áreas de Prestación</t>
  </si>
  <si>
    <t>GDU-CR-N0</t>
  </si>
  <si>
    <t>Gestión de Usuarios</t>
  </si>
  <si>
    <t>GRE-CR-N0</t>
  </si>
  <si>
    <t>Gestión de Regulación Económica</t>
  </si>
  <si>
    <t>GDF-CR-N0</t>
  </si>
  <si>
    <t>Gestión de Fiscalización</t>
  </si>
  <si>
    <t>GDS-CR-N0</t>
  </si>
  <si>
    <t>Gestión de Sanciones</t>
  </si>
  <si>
    <t>GSR- CR-N0</t>
  </si>
  <si>
    <t>Gestión de Solución de Recursos de Apelación</t>
  </si>
  <si>
    <t>EAI-CR-N0</t>
  </si>
  <si>
    <t>Emisión de autorizaciones e informes especializadas</t>
  </si>
  <si>
    <t>GAF-CR-N0</t>
  </si>
  <si>
    <t>Gestión Administrativa y Financiera</t>
  </si>
  <si>
    <t>GRH-CR-N0</t>
  </si>
  <si>
    <t>Gestión de Recursos Humanos</t>
  </si>
  <si>
    <t>GAJ-CR-N0</t>
  </si>
  <si>
    <t>Gestión de Asesoría Jurídica</t>
  </si>
  <si>
    <t>GDO-CR-N0</t>
  </si>
  <si>
    <t>Gestión Documentaria</t>
  </si>
  <si>
    <t>GTI-CR-N0</t>
  </si>
  <si>
    <t>Gestión de Tecnologías de la Información</t>
  </si>
  <si>
    <t>PROCESO DE NIVEL 0</t>
  </si>
  <si>
    <t>CÓD PROCESO NIVEL 0</t>
  </si>
  <si>
    <t>TIPO DE PROCESO</t>
  </si>
  <si>
    <t>Soporte</t>
  </si>
  <si>
    <t>Estratégico</t>
  </si>
  <si>
    <t>Misional</t>
  </si>
  <si>
    <t>Versión del formato: 002</t>
  </si>
  <si>
    <r>
      <t xml:space="preserve">I.8 PROCESO RELACIONADO </t>
    </r>
    <r>
      <rPr>
        <b/>
        <sz val="10"/>
        <color rgb="FF0000FF"/>
        <rFont val="Arial"/>
        <family val="2"/>
      </rPr>
      <t>(consultar la hoja de PROCESOS)</t>
    </r>
  </si>
  <si>
    <r>
      <t xml:space="preserve">I.9 ACCIONES ESTRATÉGICAS RELACIONADAS </t>
    </r>
    <r>
      <rPr>
        <b/>
        <sz val="10"/>
        <color rgb="FF0000FF"/>
        <rFont val="Arial"/>
        <family val="2"/>
      </rPr>
      <t>(consultar la hoja de ACCIONES ESTRATÉGICAS)</t>
    </r>
  </si>
  <si>
    <r>
      <t xml:space="preserve">I.10 PARTE(S) INTERESADA(S) AFECTADA(S) </t>
    </r>
    <r>
      <rPr>
        <b/>
        <sz val="10"/>
        <color rgb="FF0000FF"/>
        <rFont val="Arial"/>
        <family val="2"/>
      </rPr>
      <t xml:space="preserve">(consultar la hoja de INTERESADOS) </t>
    </r>
  </si>
  <si>
    <t>I.11 DUEÑO/A DEL RIESGO</t>
  </si>
  <si>
    <t>SECCIÓN II: VALORACIÓN DEL RIESGO / OPORTUNIDAD - ANÁLISIS CUALITATIVO</t>
  </si>
  <si>
    <t>CALIDAD</t>
  </si>
  <si>
    <t>ANTISOBORNO</t>
  </si>
  <si>
    <t>SEGURIDAD DE LA INFORMACIÓN</t>
  </si>
  <si>
    <t>OBJETIVO DEL PROCESO</t>
  </si>
  <si>
    <r>
      <t>PUESTO INVOLUCRADO INTERNO</t>
    </r>
    <r>
      <rPr>
        <b/>
        <sz val="10"/>
        <rFont val="Arial"/>
        <family val="2"/>
      </rPr>
      <t xml:space="preserve"> (solo válido para el SGA)</t>
    </r>
  </si>
  <si>
    <t>DUEÑO DEL PROCESO</t>
  </si>
  <si>
    <t>Gerente/a General</t>
  </si>
  <si>
    <t>Director/a de la DPN</t>
  </si>
  <si>
    <t>Jefe/a de la OPPM</t>
  </si>
  <si>
    <t>Jefe/a de la OCII</t>
  </si>
  <si>
    <t>Director/a de la DAP</t>
  </si>
  <si>
    <t>Director/a de la DRT</t>
  </si>
  <si>
    <t>Director/a de la DF</t>
  </si>
  <si>
    <t>Director/a de la DU</t>
  </si>
  <si>
    <t>Presidente/a del TRASS</t>
  </si>
  <si>
    <t>Jefe/a de la OAF</t>
  </si>
  <si>
    <t>Jefe/a de la URH</t>
  </si>
  <si>
    <t>Jefe/a de la OAJ</t>
  </si>
  <si>
    <t>Jefe/a de la UGD</t>
  </si>
  <si>
    <t>Jefe/a de la OTI</t>
  </si>
  <si>
    <t>Planificar, gestionar y dirigir el desarrollo estratégico, administrativo y operativo de la Sunass conforme a las normas y políticas aplicables, para asegurar el logro de los objetivos institucionales.</t>
  </si>
  <si>
    <t>Gestionar el recurso humano de la Sunass utilizando las herramientas del sistema administrativo de recursos humanos en el marco de lo establecido por SERVIR con el fin de alcanzar los objetivos institucionales</t>
  </si>
  <si>
    <t>LINK</t>
  </si>
  <si>
    <t>https://servicio.sunass.gob.pe/archivos/sgi/20200925120126.pdf</t>
  </si>
  <si>
    <t>Normar las materias bajo el ámbito de competencia de la Sunass para contribuir a la mejora en la calidad de los servicios de saneamiento; así como absolver cualquier consulta interna o externa vinculada al marco normativo
regulatorio y competencias de la Sunass.</t>
  </si>
  <si>
    <t>https://servicio.sunass.gob.pe/archivos/sgi/20230321160543.pdf</t>
  </si>
  <si>
    <t>Resolver en segunda y última instancia administrativa los reclamos entre las empresas prestadoras y los usuarios, elevados al TRASS en virtud de la interposición de Recursos de Apelación, respetando el marco legal y actuando en servicio de la sociedad.</t>
  </si>
  <si>
    <t>https://servicio.sunass.gob.pe/archivos/sgi/20240722152119.pdf</t>
  </si>
  <si>
    <t>Gestionar la comunicación de manera eficiente y eficaz, orientado al cumplimiento de objetivos, con el fin de consolidar la imagen institucional.</t>
  </si>
  <si>
    <t>https://servicio.sunass.gob.pe/archivos/sgi/20231117132225.pdf</t>
  </si>
  <si>
    <t>Proveer oportunamente los bienes, servicios y obras requeridos por las actividades planificadas por las unidades de organización de la SUNASS, con la finalidad de contribuir al cumplimiento de los objetivos institucionales</t>
  </si>
  <si>
    <t>https://servicio.sunass.gob.pe/archivos/sgi/20211128184404.pdf</t>
  </si>
  <si>
    <t>https://servicio.sunass.gob.pe/archivos/sgi/20240820175551.pdf</t>
  </si>
  <si>
    <t>Gestionar de manera integral las TIC en la SUNASS, en el marco del Gobierno Digital brindando servicios tecnológicos acorde a las necesidades de la institución brindando soporte a los procesos estratégicos, misionales y de apoyo.</t>
  </si>
  <si>
    <t>https://servicio.sunass.gob.pe/archivos/sgi/20211128182215.pdf</t>
  </si>
  <si>
    <t>Regular de manera diferenciada los servicios de saneamiento, garantizando la sostenibilidad económico financiera, la conservación de las fuentes, el cierre de brechas de cobertura y la calidad del servicio</t>
  </si>
  <si>
    <t>https://servicio.sunass.gob.pe/archivos/sgi/20200924114045.pdf</t>
  </si>
  <si>
    <t>Fortalecer la gestión de cooperación internacional e interinstitucional, de manera eficiente y eficaz, orientado al cumplimiento de los objetivos estratégicos institucionales.</t>
  </si>
  <si>
    <t>https://servicio.sunass.gob.pe/archivos/sgi/20211128162307.pdf</t>
  </si>
  <si>
    <t>Administrar el trámite y archivo de la documentación de los procesos de la SUNASS, garantizando su integridad, confidencialidad y disponibilidad; así como su trazabilidad y conservación, en el marco del Modelo de Gestión Documental.</t>
  </si>
  <si>
    <t>https://servicio.sunass.gob.pe/archivos/sgi/20211128204141.pdf</t>
  </si>
  <si>
    <t>Determinar el área de prestación de servicios, a efectos de recomendar la estructura de mercados de los servicios de saneamiento que coadyuve a la eficiencia y sostenibilidad de la prestación de los referidos servicios.</t>
  </si>
  <si>
    <t>https://servicio.sunass.gob.pe/archivos/sgi/20220405095230.pdf</t>
  </si>
  <si>
    <t>Atender y orientar a los usuarios de los servicios de saneamiento, y promover la participación ciudadana, prestadores, autoridades y otros actores de la sociedad civil, en el marco de la normatividad vigente y en el ámbito de su competencia.</t>
  </si>
  <si>
    <t>https://servicio.sunass.gob.pe/archivos/sgi/20240904162839.pdf</t>
  </si>
  <si>
    <t>Evaluar y determinar la existencia o no de responsabilidad administrativa frente al o los incumplimientos imputados a los Administrados, y de ser el caso, la consecuente aplicación de una sanción. Así también la calificación y evaluación de los recursos administrativos presentados por los administrados.</t>
  </si>
  <si>
    <t>https://servicio.sunass.gob.pe/archivos/sgi/20241202181135.pdf</t>
  </si>
  <si>
    <t>Verificar el cumplimiento de las obligaciones legales, técnicas, contractuales y las contenidas en actos administrativos emitidos por la SUNASS por parte de los administrados; así como, el acopio y procesamiento de información derivada de las actividades de fiscalización, con la finalidad de contribuir al cumplimiento de la misión institucional</t>
  </si>
  <si>
    <t xml:space="preserve">Contribuir a la toma de decisiones de carácter legal de la Sunass, atender los requerimientos del Ministerio Público y la Policía Nacional del Perú; y los pedidos de las personas naturales o jurídicas del sector privado y de las entidades públicas; así como, garantizar el derecho de defensa y asesoría (legal, contable, económica o afín); a los/as servidores/as o ex servidores/as civiles. </t>
  </si>
  <si>
    <t>https://servicio.sunass.gob.pe/archivos/sgi/20241203082747.pdf</t>
  </si>
  <si>
    <t>https://servicio.sunass.gob.pe/archivos/sgi/20241227115752.pdf</t>
  </si>
  <si>
    <t>Identificar y evaluar problemas públicos o regulaciones, según corresponda, en el marco de las competencias de la Sunass, que permitan brindar soluciones regulatorias o no regulatorias, que coadyuven a la mejora en la prestación de los servicios de agua potable y saneamiento, bajo las recomendaciones de la OCDE y las disposiciones emitidas por la SGP de la PCM.</t>
  </si>
  <si>
    <t xml:space="preserve">Gestionar la emisión de autorizaciones, informes de opinión previa no vinculante e informes de evaluación, en el ámbito de competencia de la Sunass y de acuerdo con la normativa vigente. </t>
  </si>
  <si>
    <t>https://servicio.sunass.gob.pe/archivos/sgi/20241227124341.pdf</t>
  </si>
  <si>
    <t>https://servicio.sunass.gob.pe/archivos/sgi/20241227134427.pdf</t>
  </si>
  <si>
    <t>Fecha vigencia del formato: 07/03/2025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</si>
</sst>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0%"/>
    <numFmt numFmtId="166" formatCode=";;;"/>
  </numFmts>
  <fonts count="4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2"/>
      <color theme="1"/>
      <name val="Arial"/>
      <family val="2"/>
    </font>
    <font>
      <b/>
      <sz val="10"/>
      <color theme="1"/>
      <name val="Arial"/>
      <family val="2"/>
    </font>
    <font>
      <sz val="10"/>
      <color theme="1"/>
      <name val="Arial"/>
      <family val="2"/>
    </font>
    <font>
      <sz val="12"/>
      <color theme="1"/>
      <name val="Calibri"/>
      <family val="2"/>
      <scheme val="minor"/>
    </font>
    <font>
      <b/>
      <sz val="10"/>
      <color rgb="FF0000FF"/>
      <name val="Arial"/>
      <family val="2"/>
    </font>
    <font>
      <sz val="16"/>
      <color theme="1"/>
      <name val="Calibri"/>
      <family val="2"/>
      <scheme val="minor"/>
    </font>
    <font>
      <b/>
      <sz val="10"/>
      <name val="Arial"/>
      <family val="2"/>
    </font>
    <font>
      <sz val="10"/>
      <color theme="0"/>
      <name val="Arial"/>
      <family val="2"/>
    </font>
    <font>
      <b/>
      <sz val="10"/>
      <color theme="0"/>
      <name val="Arial"/>
      <family val="2"/>
    </font>
    <font>
      <b/>
      <sz val="12"/>
      <name val="Arial"/>
      <family val="2"/>
    </font>
    <font>
      <sz val="10"/>
      <color rgb="FF0000FF"/>
      <name val="Arial"/>
      <family val="2"/>
    </font>
    <font>
      <b/>
      <sz val="11"/>
      <color rgb="FFC00000"/>
      <name val="Arial"/>
      <family val="2"/>
    </font>
    <font>
      <b/>
      <sz val="11"/>
      <color rgb="FF0000FF"/>
      <name val="Arial"/>
      <family val="2"/>
    </font>
    <font>
      <sz val="11"/>
      <color theme="0"/>
      <name val="Arial"/>
      <family val="2"/>
    </font>
    <font>
      <b/>
      <sz val="12"/>
      <color theme="1"/>
      <name val="Calibri"/>
      <family val="2"/>
      <scheme val="minor"/>
    </font>
    <font>
      <b/>
      <sz val="12"/>
      <color rgb="FF0000FF"/>
      <name val="Arial"/>
      <family val="2"/>
    </font>
    <font>
      <sz val="8"/>
      <name val="Calibri"/>
      <family val="2"/>
      <scheme val="minor"/>
    </font>
    <font>
      <u/>
      <sz val="11"/>
      <color theme="10"/>
      <name val="Calibri"/>
      <family val="2"/>
      <scheme val="minor"/>
    </font>
    <font>
      <sz val="11"/>
      <name val="Arial"/>
      <family val="2"/>
    </font>
    <font>
      <b/>
      <sz val="14"/>
      <name val="Arial"/>
      <family val="2"/>
    </font>
    <font>
      <sz val="12"/>
      <color theme="1"/>
      <name val="Arial"/>
      <family val="2"/>
    </font>
    <font>
      <b/>
      <sz val="16"/>
      <color rgb="FF002060"/>
      <name val="Arial"/>
      <family val="2"/>
    </font>
    <font>
      <sz val="9.5"/>
      <color theme="1"/>
      <name val="Arial"/>
      <family val="2"/>
    </font>
    <font>
      <b/>
      <sz val="11"/>
      <color rgb="FF00B050"/>
      <name val="Arial"/>
      <family val="2"/>
    </font>
    <font>
      <sz val="11"/>
      <color rgb="FFFFC000"/>
      <name val="Arial"/>
      <family val="2"/>
    </font>
    <font>
      <sz val="11"/>
      <color rgb="FFFF9999"/>
      <name val="Arial"/>
      <family val="2"/>
    </font>
    <font>
      <sz val="11"/>
      <color rgb="FFFF0000"/>
      <name val="Arial"/>
      <family val="2"/>
    </font>
    <font>
      <sz val="10"/>
      <name val="Arial"/>
      <family val="2"/>
    </font>
    <font>
      <b/>
      <sz val="14"/>
      <color theme="1"/>
      <name val="Calibri"/>
      <family val="2"/>
      <scheme val="minor"/>
    </font>
    <font>
      <b/>
      <sz val="9"/>
      <color rgb="FF000000"/>
      <name val="Arial Narrow"/>
      <family val="2"/>
    </font>
    <font>
      <sz val="10"/>
      <color theme="1"/>
      <name val="Arial Narrow"/>
      <family val="2"/>
    </font>
    <font>
      <b/>
      <sz val="14"/>
      <color rgb="FF0000FF"/>
      <name val="Arial"/>
      <family val="2"/>
    </font>
    <font>
      <b/>
      <sz val="11"/>
      <color theme="1"/>
      <name val="Calibri"/>
      <family val="2"/>
      <scheme val="minor"/>
    </font>
    <font>
      <b/>
      <sz val="8"/>
      <color theme="0"/>
      <name val="Calibri"/>
      <family val="2"/>
      <scheme val="minor"/>
    </font>
    <font>
      <b/>
      <sz val="10"/>
      <color theme="1"/>
      <name val="Arial Narrow"/>
      <family val="2"/>
    </font>
    <font>
      <b/>
      <sz val="16"/>
      <color theme="1"/>
      <name val="Arial"/>
      <family val="2"/>
    </font>
    <font>
      <i/>
      <sz val="9"/>
      <color theme="1"/>
      <name val="Arial"/>
      <family val="2"/>
    </font>
    <font>
      <i/>
      <sz val="10"/>
      <color theme="1"/>
      <name val="Arial"/>
      <family val="2"/>
    </font>
    <font>
      <b/>
      <sz val="14"/>
      <color theme="1"/>
      <name val="Arial"/>
      <family val="2"/>
    </font>
    <font>
      <sz val="11"/>
      <name val="Calibri"/>
      <family val="2"/>
      <scheme val="minor"/>
    </font>
  </fonts>
  <fills count="2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CC"/>
        <bgColor indexed="64"/>
      </patternFill>
    </fill>
    <fill>
      <patternFill patternType="solid">
        <fgColor rgb="FFFF9999"/>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rgb="FF00FF99"/>
        <bgColor indexed="64"/>
      </patternFill>
    </fill>
    <fill>
      <patternFill patternType="solid">
        <fgColor theme="4" tint="0.79998168889431442"/>
        <bgColor indexed="64"/>
      </patternFill>
    </fill>
    <fill>
      <patternFill patternType="solid">
        <fgColor rgb="FFCCFFCC"/>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CCC"/>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rgb="FF9AE8E6"/>
        <bgColor indexed="64"/>
      </patternFill>
    </fill>
    <fill>
      <patternFill patternType="solid">
        <fgColor rgb="FFCCCCFF"/>
        <bgColor indexed="64"/>
      </patternFill>
    </fill>
    <fill>
      <patternFill patternType="solid">
        <fgColor theme="8" tint="0.59999389629810485"/>
        <bgColor indexed="64"/>
      </patternFill>
    </fill>
    <fill>
      <patternFill patternType="solid">
        <fgColor rgb="FFE7E6E6"/>
        <bgColor indexed="64"/>
      </patternFill>
    </fill>
    <fill>
      <patternFill patternType="solid">
        <fgColor theme="4"/>
        <bgColor indexed="64"/>
      </patternFill>
    </fill>
    <fill>
      <patternFill patternType="solid">
        <fgColor theme="1"/>
        <bgColor indexed="64"/>
      </patternFill>
    </fill>
  </fills>
  <borders count="69">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theme="1" tint="0.499984740745262"/>
      </left>
      <right style="thin">
        <color theme="1" tint="0.499984740745262"/>
      </right>
      <top style="thin">
        <color theme="1" tint="0.499984740745262"/>
      </top>
      <bottom/>
      <diagonal/>
    </border>
    <border>
      <left style="medium">
        <color indexed="64"/>
      </left>
      <right style="thin">
        <color indexed="64"/>
      </right>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bottom/>
      <diagonal/>
    </border>
    <border>
      <left style="dashed">
        <color theme="0" tint="-0.34998626667073579"/>
      </left>
      <right/>
      <top style="dashed">
        <color theme="0" tint="-0.34998626667073579"/>
      </top>
      <bottom/>
      <diagonal/>
    </border>
    <border>
      <left/>
      <right/>
      <top style="dashed">
        <color theme="0" tint="-0.34998626667073579"/>
      </top>
      <bottom/>
      <diagonal/>
    </border>
    <border>
      <left/>
      <right/>
      <top style="dashed">
        <color theme="2" tint="-0.249977111117893"/>
      </top>
      <bottom/>
      <diagonal/>
    </border>
    <border>
      <left/>
      <right style="dashed">
        <color theme="2" tint="-0.249977111117893"/>
      </right>
      <top style="dashed">
        <color theme="2" tint="-0.249977111117893"/>
      </top>
      <bottom/>
      <diagonal/>
    </border>
    <border>
      <left style="dashed">
        <color theme="0" tint="-0.34998626667073579"/>
      </left>
      <right/>
      <top/>
      <bottom/>
      <diagonal/>
    </border>
    <border>
      <left/>
      <right style="dashed">
        <color theme="2" tint="-0.249977111117893"/>
      </right>
      <top/>
      <bottom/>
      <diagonal/>
    </border>
    <border>
      <left style="dashed">
        <color theme="0" tint="-0.34998626667073579"/>
      </left>
      <right/>
      <top/>
      <bottom style="dashed">
        <color theme="0" tint="-0.34998626667073579"/>
      </bottom>
      <diagonal/>
    </border>
    <border>
      <left/>
      <right/>
      <top/>
      <bottom style="dashed">
        <color theme="0" tint="-0.34998626667073579"/>
      </bottom>
      <diagonal/>
    </border>
    <border>
      <left/>
      <right/>
      <top/>
      <bottom style="dashed">
        <color theme="2" tint="-0.249977111117893"/>
      </bottom>
      <diagonal/>
    </border>
    <border>
      <left/>
      <right style="dashed">
        <color theme="2" tint="-0.249977111117893"/>
      </right>
      <top/>
      <bottom style="dashed">
        <color theme="2" tint="-0.249977111117893"/>
      </bottom>
      <diagonal/>
    </border>
  </borders>
  <cellStyleXfs count="4">
    <xf numFmtId="0" fontId="0" fillId="0" borderId="0"/>
    <xf numFmtId="9" fontId="1" fillId="0" borderId="0" applyFont="0" applyFill="0" applyBorder="0" applyAlignment="0" applyProtection="0"/>
    <xf numFmtId="0" fontId="21" fillId="0" borderId="0" applyNumberFormat="0" applyFill="0" applyBorder="0" applyAlignment="0" applyProtection="0"/>
    <xf numFmtId="0" fontId="2" fillId="0" borderId="0"/>
  </cellStyleXfs>
  <cellXfs count="512">
    <xf numFmtId="0" fontId="0" fillId="0" borderId="0" xfId="0"/>
    <xf numFmtId="0" fontId="3"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3"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left" vertical="center" wrapText="1"/>
    </xf>
    <xf numFmtId="0" fontId="2" fillId="0" borderId="3"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0" xfId="0" applyFont="1" applyAlignment="1">
      <alignment horizontal="left" vertical="center"/>
    </xf>
    <xf numFmtId="0" fontId="3" fillId="13" borderId="3" xfId="0" applyFont="1" applyFill="1" applyBorder="1" applyAlignment="1" applyProtection="1">
      <alignment horizontal="center" vertical="center"/>
      <protection locked="0"/>
    </xf>
    <xf numFmtId="0" fontId="2" fillId="11" borderId="3" xfId="0" applyFont="1" applyFill="1" applyBorder="1" applyAlignment="1" applyProtection="1">
      <alignment horizontal="center" vertical="center"/>
      <protection locked="0"/>
    </xf>
    <xf numFmtId="0" fontId="2" fillId="11" borderId="3" xfId="0" applyFont="1" applyFill="1" applyBorder="1" applyAlignment="1">
      <alignment horizontal="center" vertical="center"/>
    </xf>
    <xf numFmtId="0" fontId="2" fillId="6" borderId="3" xfId="0" applyFont="1" applyFill="1" applyBorder="1" applyAlignment="1" applyProtection="1">
      <alignment horizontal="center" vertical="center"/>
      <protection locked="0"/>
    </xf>
    <xf numFmtId="0" fontId="2" fillId="6" borderId="3" xfId="0" applyFont="1" applyFill="1" applyBorder="1" applyAlignment="1">
      <alignment horizontal="center" vertical="center"/>
    </xf>
    <xf numFmtId="0" fontId="2" fillId="7" borderId="3" xfId="0" applyFont="1" applyFill="1" applyBorder="1" applyAlignment="1" applyProtection="1">
      <alignment horizontal="center" vertical="center"/>
      <protection locked="0"/>
    </xf>
    <xf numFmtId="0" fontId="2" fillId="7" borderId="3" xfId="0" applyFont="1" applyFill="1" applyBorder="1" applyAlignment="1">
      <alignment horizontal="center" vertical="center"/>
    </xf>
    <xf numFmtId="0" fontId="2" fillId="15" borderId="3" xfId="0" applyFont="1" applyFill="1" applyBorder="1" applyAlignment="1" applyProtection="1">
      <alignment horizontal="center" vertical="center"/>
      <protection locked="0"/>
    </xf>
    <xf numFmtId="0" fontId="2" fillId="15" borderId="3" xfId="0" applyFont="1" applyFill="1" applyBorder="1" applyAlignment="1">
      <alignment horizontal="center" vertical="center"/>
    </xf>
    <xf numFmtId="0" fontId="17" fillId="0" borderId="0" xfId="0" applyFont="1" applyAlignment="1" applyProtection="1">
      <alignment horizontal="center" vertical="center"/>
      <protection locked="0"/>
    </xf>
    <xf numFmtId="0" fontId="16" fillId="0" borderId="0" xfId="0" applyFont="1" applyAlignment="1" applyProtection="1">
      <alignment vertical="center"/>
      <protection locked="0"/>
    </xf>
    <xf numFmtId="0" fontId="2" fillId="0" borderId="3" xfId="0" applyFont="1" applyBorder="1" applyAlignment="1">
      <alignment horizontal="left" vertical="center"/>
    </xf>
    <xf numFmtId="0" fontId="3" fillId="2" borderId="3" xfId="0" applyFont="1" applyFill="1" applyBorder="1" applyAlignment="1" applyProtection="1">
      <alignment horizontal="center" vertical="center"/>
      <protection locked="0"/>
    </xf>
    <xf numFmtId="0" fontId="6" fillId="0" borderId="0" xfId="0" applyFont="1" applyAlignment="1">
      <alignment vertical="center" wrapText="1"/>
    </xf>
    <xf numFmtId="0" fontId="6" fillId="0" borderId="0" xfId="0" applyFont="1" applyAlignment="1">
      <alignment vertical="center"/>
    </xf>
    <xf numFmtId="0" fontId="2" fillId="0" borderId="24"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3" fillId="17" borderId="11" xfId="0" applyFont="1" applyFill="1" applyBorder="1" applyAlignment="1" applyProtection="1">
      <alignment horizontal="center" vertical="center"/>
      <protection locked="0"/>
    </xf>
    <xf numFmtId="0" fontId="3" fillId="17" borderId="12" xfId="0" applyFont="1" applyFill="1" applyBorder="1" applyAlignment="1" applyProtection="1">
      <alignment horizontal="center" vertical="center"/>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protection locked="0"/>
    </xf>
    <xf numFmtId="0" fontId="2" fillId="0" borderId="18" xfId="0" applyFont="1" applyBorder="1" applyAlignment="1" applyProtection="1">
      <alignment horizontal="center" vertical="center" wrapText="1"/>
      <protection locked="0"/>
    </xf>
    <xf numFmtId="0" fontId="27" fillId="0" borderId="3" xfId="0" applyFont="1" applyBorder="1" applyAlignment="1" applyProtection="1">
      <alignment horizontal="center" vertical="center"/>
      <protection locked="0"/>
    </xf>
    <xf numFmtId="0" fontId="28" fillId="0" borderId="3" xfId="0" applyFont="1" applyBorder="1" applyAlignment="1">
      <alignment horizontal="center" vertical="center"/>
    </xf>
    <xf numFmtId="0" fontId="29" fillId="0" borderId="3" xfId="0" applyFont="1" applyBorder="1" applyAlignment="1">
      <alignment horizontal="center" vertical="center"/>
    </xf>
    <xf numFmtId="0" fontId="30" fillId="0" borderId="3" xfId="0" applyFont="1" applyBorder="1" applyAlignment="1">
      <alignment horizontal="center" vertical="center"/>
    </xf>
    <xf numFmtId="0" fontId="3" fillId="20" borderId="3" xfId="0" applyFont="1" applyFill="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3" fillId="19" borderId="28" xfId="0" applyFont="1" applyFill="1" applyBorder="1" applyAlignment="1" applyProtection="1">
      <alignment horizontal="center" vertical="center"/>
      <protection locked="0"/>
    </xf>
    <xf numFmtId="0" fontId="2" fillId="0" borderId="3" xfId="0" applyFont="1" applyBorder="1" applyAlignment="1">
      <alignment horizontal="left" vertical="center" wrapText="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15" fillId="0" borderId="0" xfId="0" applyFont="1" applyAlignment="1" applyProtection="1">
      <alignment vertical="center"/>
      <protection hidden="1"/>
    </xf>
    <xf numFmtId="0" fontId="3" fillId="0" borderId="0" xfId="0" applyFont="1" applyAlignment="1" applyProtection="1">
      <alignment vertical="center"/>
      <protection hidden="1"/>
    </xf>
    <xf numFmtId="0" fontId="3" fillId="0" borderId="0" xfId="0" applyFont="1" applyAlignment="1" applyProtection="1">
      <alignment horizontal="center" vertical="center"/>
      <protection hidden="1"/>
    </xf>
    <xf numFmtId="0" fontId="6"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1" fontId="11" fillId="0" borderId="0" xfId="0" applyNumberFormat="1" applyFont="1" applyAlignment="1" applyProtection="1">
      <alignment horizontal="center" vertical="center"/>
      <protection hidden="1"/>
    </xf>
    <xf numFmtId="0" fontId="5" fillId="0" borderId="0" xfId="0" applyFont="1" applyAlignment="1" applyProtection="1">
      <alignment vertical="center"/>
      <protection hidden="1"/>
    </xf>
    <xf numFmtId="0" fontId="6" fillId="0" borderId="0" xfId="0" applyFont="1" applyAlignment="1" applyProtection="1">
      <alignment horizontal="center" vertical="center"/>
      <protection hidden="1"/>
    </xf>
    <xf numFmtId="0" fontId="14" fillId="0" borderId="0" xfId="0" applyFont="1" applyAlignment="1" applyProtection="1">
      <alignment vertical="center"/>
      <protection hidden="1"/>
    </xf>
    <xf numFmtId="0" fontId="14" fillId="0" borderId="0" xfId="0" applyFont="1" applyAlignment="1" applyProtection="1">
      <alignment vertical="center" wrapText="1"/>
      <protection hidden="1"/>
    </xf>
    <xf numFmtId="0" fontId="6" fillId="2" borderId="15" xfId="0" applyFont="1" applyFill="1" applyBorder="1" applyAlignment="1" applyProtection="1">
      <alignment horizontal="center" vertical="center"/>
      <protection hidden="1"/>
    </xf>
    <xf numFmtId="0" fontId="6" fillId="2" borderId="3"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14" fillId="0" borderId="0" xfId="0" applyFont="1" applyAlignment="1" applyProtection="1">
      <alignment horizontal="center" vertical="center" wrapText="1"/>
      <protection hidden="1"/>
    </xf>
    <xf numFmtId="0" fontId="6" fillId="0" borderId="0" xfId="0" applyFont="1" applyAlignment="1" applyProtection="1">
      <alignment horizontal="left" vertical="center"/>
      <protection hidden="1"/>
    </xf>
    <xf numFmtId="0" fontId="11"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17" borderId="14" xfId="0" applyFont="1" applyFill="1" applyBorder="1" applyAlignment="1" applyProtection="1">
      <alignment horizontal="center" vertical="center" wrapText="1"/>
      <protection hidden="1"/>
    </xf>
    <xf numFmtId="0" fontId="5" fillId="17" borderId="17" xfId="0" applyFont="1" applyFill="1" applyBorder="1" applyAlignment="1" applyProtection="1">
      <alignment horizontal="center" vertical="center" wrapText="1"/>
      <protection hidden="1"/>
    </xf>
    <xf numFmtId="0" fontId="6" fillId="0" borderId="19" xfId="0" applyFont="1" applyBorder="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14" fillId="0" borderId="13" xfId="0" applyFont="1" applyBorder="1" applyAlignment="1" applyProtection="1">
      <alignment horizontal="center" vertical="center"/>
      <protection hidden="1"/>
    </xf>
    <xf numFmtId="165" fontId="14" fillId="12" borderId="15" xfId="1" applyNumberFormat="1" applyFont="1" applyFill="1" applyBorder="1" applyAlignment="1" applyProtection="1">
      <alignment horizontal="center" vertical="center"/>
      <protection hidden="1"/>
    </xf>
    <xf numFmtId="9" fontId="14" fillId="12" borderId="16" xfId="0" applyNumberFormat="1" applyFont="1" applyFill="1" applyBorder="1" applyAlignment="1" applyProtection="1">
      <alignment horizontal="center" vertical="center"/>
      <protection hidden="1"/>
    </xf>
    <xf numFmtId="9" fontId="14" fillId="12" borderId="0" xfId="0" applyNumberFormat="1" applyFont="1" applyFill="1" applyAlignment="1" applyProtection="1">
      <alignment horizontal="center" vertical="center"/>
      <protection hidden="1"/>
    </xf>
    <xf numFmtId="164" fontId="14" fillId="12" borderId="0" xfId="0" applyNumberFormat="1" applyFont="1" applyFill="1" applyAlignment="1" applyProtection="1">
      <alignment horizontal="center" vertical="center"/>
      <protection hidden="1"/>
    </xf>
    <xf numFmtId="165" fontId="14" fillId="12" borderId="3" xfId="1" applyNumberFormat="1" applyFont="1" applyFill="1" applyBorder="1" applyAlignment="1" applyProtection="1">
      <alignment horizontal="center" vertical="center"/>
      <protection hidden="1"/>
    </xf>
    <xf numFmtId="9" fontId="14" fillId="12" borderId="25" xfId="0" applyNumberFormat="1" applyFont="1" applyFill="1" applyBorder="1" applyAlignment="1" applyProtection="1">
      <alignment horizontal="center" vertical="center"/>
      <protection hidden="1"/>
    </xf>
    <xf numFmtId="165" fontId="14" fillId="12" borderId="18" xfId="1" applyNumberFormat="1" applyFont="1" applyFill="1" applyBorder="1" applyAlignment="1" applyProtection="1">
      <alignment horizontal="center" vertical="center"/>
      <protection hidden="1"/>
    </xf>
    <xf numFmtId="9" fontId="14" fillId="12" borderId="19" xfId="0" applyNumberFormat="1" applyFont="1" applyFill="1" applyBorder="1" applyAlignment="1" applyProtection="1">
      <alignment horizontal="center" vertical="center"/>
      <protection hidden="1"/>
    </xf>
    <xf numFmtId="9" fontId="14" fillId="0" borderId="0" xfId="0" applyNumberFormat="1" applyFont="1" applyAlignment="1" applyProtection="1">
      <alignment horizontal="center" vertical="center"/>
      <protection hidden="1"/>
    </xf>
    <xf numFmtId="0" fontId="12" fillId="12" borderId="0" xfId="0" applyFont="1" applyFill="1" applyAlignment="1" applyProtection="1">
      <alignment vertical="center"/>
      <protection hidden="1"/>
    </xf>
    <xf numFmtId="0" fontId="12" fillId="12" borderId="0" xfId="0" applyFont="1" applyFill="1" applyAlignment="1" applyProtection="1">
      <alignment horizontal="center" vertical="center"/>
      <protection hidden="1"/>
    </xf>
    <xf numFmtId="9" fontId="5" fillId="0" borderId="0" xfId="0" applyNumberFormat="1" applyFont="1" applyAlignment="1" applyProtection="1">
      <alignment vertical="center"/>
      <protection hidden="1"/>
    </xf>
    <xf numFmtId="0" fontId="5" fillId="2" borderId="21" xfId="0" applyFont="1" applyFill="1" applyBorder="1" applyAlignment="1" applyProtection="1">
      <alignment horizontal="center" vertical="center"/>
      <protection hidden="1"/>
    </xf>
    <xf numFmtId="0" fontId="5" fillId="2" borderId="22" xfId="0" applyFont="1" applyFill="1" applyBorder="1" applyAlignment="1" applyProtection="1">
      <alignment horizontal="center" vertical="center"/>
      <protection hidden="1"/>
    </xf>
    <xf numFmtId="0" fontId="5" fillId="2" borderId="23" xfId="0" applyFont="1" applyFill="1" applyBorder="1" applyAlignment="1" applyProtection="1">
      <alignment horizontal="center" vertical="center" wrapText="1"/>
      <protection hidden="1"/>
    </xf>
    <xf numFmtId="0" fontId="12" fillId="0" borderId="0" xfId="0" applyFont="1" applyAlignment="1" applyProtection="1">
      <alignment horizontal="center" vertical="center"/>
      <protection hidden="1"/>
    </xf>
    <xf numFmtId="9" fontId="6" fillId="3" borderId="15" xfId="0" applyNumberFormat="1" applyFont="1" applyFill="1" applyBorder="1" applyAlignment="1" applyProtection="1">
      <alignment horizontal="center" vertical="center"/>
      <protection hidden="1"/>
    </xf>
    <xf numFmtId="164" fontId="11" fillId="0" borderId="0" xfId="0" applyNumberFormat="1" applyFont="1" applyAlignment="1" applyProtection="1">
      <alignment horizontal="center" vertical="center"/>
      <protection hidden="1"/>
    </xf>
    <xf numFmtId="9" fontId="6" fillId="3" borderId="3" xfId="0" applyNumberFormat="1" applyFont="1" applyFill="1" applyBorder="1" applyAlignment="1" applyProtection="1">
      <alignment horizontal="center" vertical="center"/>
      <protection hidden="1"/>
    </xf>
    <xf numFmtId="9" fontId="6" fillId="3" borderId="18" xfId="0" applyNumberFormat="1" applyFont="1" applyFill="1" applyBorder="1" applyAlignment="1" applyProtection="1">
      <alignment horizontal="center" vertical="center"/>
      <protection hidden="1"/>
    </xf>
    <xf numFmtId="164" fontId="16" fillId="5" borderId="38" xfId="0" applyNumberFormat="1" applyFont="1" applyFill="1" applyBorder="1" applyAlignment="1" applyProtection="1">
      <alignment horizontal="center" vertical="center" wrapText="1"/>
      <protection hidden="1"/>
    </xf>
    <xf numFmtId="164" fontId="9" fillId="0" borderId="0" xfId="0" applyNumberFormat="1" applyFont="1" applyAlignment="1" applyProtection="1">
      <alignment horizontal="center" vertical="center"/>
      <protection hidden="1"/>
    </xf>
    <xf numFmtId="164" fontId="5" fillId="0" borderId="0" xfId="0" applyNumberFormat="1" applyFont="1" applyAlignment="1" applyProtection="1">
      <alignment horizontal="left" vertical="center"/>
      <protection hidden="1"/>
    </xf>
    <xf numFmtId="0" fontId="16" fillId="0" borderId="0" xfId="0" applyFont="1" applyAlignment="1" applyProtection="1">
      <alignment vertical="center"/>
      <protection hidden="1"/>
    </xf>
    <xf numFmtId="0" fontId="16" fillId="0" borderId="51" xfId="0" applyFont="1" applyBorder="1" applyAlignment="1" applyProtection="1">
      <alignment horizontal="center" vertical="center"/>
      <protection hidden="1"/>
    </xf>
    <xf numFmtId="0" fontId="14" fillId="0" borderId="0" xfId="0" applyFont="1" applyAlignment="1" applyProtection="1">
      <alignment horizontal="left" vertical="center" wrapText="1"/>
      <protection hidden="1"/>
    </xf>
    <xf numFmtId="0" fontId="5" fillId="14" borderId="32" xfId="0" applyFont="1" applyFill="1" applyBorder="1" applyAlignment="1" applyProtection="1">
      <alignment horizontal="center" vertical="center"/>
      <protection hidden="1"/>
    </xf>
    <xf numFmtId="0" fontId="5" fillId="10" borderId="47" xfId="0" applyFont="1" applyFill="1" applyBorder="1" applyAlignment="1" applyProtection="1">
      <alignment horizontal="center" vertical="center" wrapText="1"/>
      <protection hidden="1"/>
    </xf>
    <xf numFmtId="0" fontId="5" fillId="11" borderId="13" xfId="0" applyFont="1" applyFill="1" applyBorder="1" applyAlignment="1" applyProtection="1">
      <alignment horizontal="center" vertical="center" wrapText="1"/>
      <protection hidden="1"/>
    </xf>
    <xf numFmtId="0" fontId="6" fillId="2" borderId="14" xfId="0" applyFont="1" applyFill="1" applyBorder="1" applyAlignment="1" applyProtection="1">
      <alignment horizontal="center" vertical="center"/>
      <protection hidden="1"/>
    </xf>
    <xf numFmtId="0" fontId="6" fillId="2" borderId="24"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9" fontId="8" fillId="0" borderId="0" xfId="0" applyNumberFormat="1" applyFont="1" applyAlignment="1" applyProtection="1">
      <alignment horizontal="center" vertical="center"/>
      <protection hidden="1"/>
    </xf>
    <xf numFmtId="0" fontId="4" fillId="0" borderId="0" xfId="0" applyFont="1" applyAlignment="1">
      <alignment vertical="center"/>
    </xf>
    <xf numFmtId="0" fontId="3" fillId="2" borderId="3"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3" xfId="0" applyFont="1" applyFill="1" applyBorder="1" applyAlignment="1">
      <alignment horizontal="center" vertical="center" wrapText="1"/>
    </xf>
    <xf numFmtId="9" fontId="2" fillId="0" borderId="3" xfId="0" applyNumberFormat="1" applyFont="1" applyBorder="1" applyAlignment="1">
      <alignment horizontal="center" vertical="center"/>
    </xf>
    <xf numFmtId="9" fontId="2" fillId="0" borderId="3" xfId="1" applyFont="1" applyBorder="1" applyAlignment="1" applyProtection="1">
      <alignment horizontal="center" vertical="center"/>
    </xf>
    <xf numFmtId="0" fontId="2" fillId="0" borderId="3" xfId="0" applyFont="1" applyBorder="1" applyAlignment="1">
      <alignment vertical="center" wrapText="1"/>
    </xf>
    <xf numFmtId="165" fontId="2" fillId="0" borderId="3" xfId="1" applyNumberFormat="1" applyFont="1" applyBorder="1" applyAlignment="1" applyProtection="1">
      <alignment horizontal="center" vertical="center"/>
    </xf>
    <xf numFmtId="9" fontId="2" fillId="0" borderId="0" xfId="0" applyNumberFormat="1" applyFont="1" applyAlignment="1">
      <alignment horizontal="center" vertical="center"/>
    </xf>
    <xf numFmtId="0" fontId="7" fillId="0" borderId="0" xfId="0" applyFont="1" applyAlignment="1" applyProtection="1">
      <alignment horizontal="center" vertical="center"/>
      <protection hidden="1"/>
    </xf>
    <xf numFmtId="0" fontId="18" fillId="2" borderId="3" xfId="0" applyFont="1" applyFill="1" applyBorder="1" applyAlignment="1" applyProtection="1">
      <alignment horizontal="center" vertical="center"/>
      <protection hidden="1"/>
    </xf>
    <xf numFmtId="0" fontId="18" fillId="2" borderId="20" xfId="0" applyFont="1" applyFill="1" applyBorder="1" applyAlignment="1" applyProtection="1">
      <alignment horizontal="center" vertical="center"/>
      <protection hidden="1"/>
    </xf>
    <xf numFmtId="0" fontId="18" fillId="2" borderId="20" xfId="0" applyFont="1" applyFill="1" applyBorder="1" applyAlignment="1" applyProtection="1">
      <alignment horizontal="center" vertical="center" wrapText="1"/>
      <protection hidden="1"/>
    </xf>
    <xf numFmtId="0" fontId="5" fillId="2" borderId="20" xfId="0" applyFont="1" applyFill="1" applyBorder="1" applyAlignment="1" applyProtection="1">
      <alignment horizontal="center" vertical="center" wrapText="1"/>
      <protection hidden="1"/>
    </xf>
    <xf numFmtId="0" fontId="18" fillId="15" borderId="17" xfId="0" applyFont="1" applyFill="1" applyBorder="1" applyAlignment="1" applyProtection="1">
      <alignment horizontal="center" vertical="center"/>
      <protection hidden="1"/>
    </xf>
    <xf numFmtId="0" fontId="18" fillId="15" borderId="18" xfId="0" applyFont="1" applyFill="1" applyBorder="1" applyAlignment="1" applyProtection="1">
      <alignment horizontal="center" vertical="center"/>
      <protection hidden="1"/>
    </xf>
    <xf numFmtId="0" fontId="18" fillId="15" borderId="19" xfId="0" applyFont="1" applyFill="1" applyBorder="1" applyAlignment="1" applyProtection="1">
      <alignment horizontal="center" vertical="center"/>
      <protection hidden="1"/>
    </xf>
    <xf numFmtId="0" fontId="18" fillId="14" borderId="17" xfId="0" applyFont="1" applyFill="1" applyBorder="1" applyAlignment="1" applyProtection="1">
      <alignment horizontal="center" vertical="center"/>
      <protection hidden="1"/>
    </xf>
    <xf numFmtId="0" fontId="18" fillId="14" borderId="18" xfId="0" applyFont="1" applyFill="1" applyBorder="1" applyAlignment="1" applyProtection="1">
      <alignment horizontal="center" vertical="center"/>
      <protection hidden="1"/>
    </xf>
    <xf numFmtId="0" fontId="18" fillId="14" borderId="19" xfId="0" applyFont="1" applyFill="1" applyBorder="1" applyAlignment="1" applyProtection="1">
      <alignment horizontal="center" vertical="center"/>
      <protection hidden="1"/>
    </xf>
    <xf numFmtId="0" fontId="18" fillId="16" borderId="17" xfId="0" applyFont="1" applyFill="1" applyBorder="1" applyAlignment="1" applyProtection="1">
      <alignment horizontal="center" vertical="center"/>
      <protection hidden="1"/>
    </xf>
    <xf numFmtId="0" fontId="18" fillId="16" borderId="18" xfId="0" applyFont="1" applyFill="1" applyBorder="1" applyAlignment="1" applyProtection="1">
      <alignment horizontal="center" vertical="center"/>
      <protection hidden="1"/>
    </xf>
    <xf numFmtId="0" fontId="18" fillId="16" borderId="19" xfId="0" applyFont="1" applyFill="1" applyBorder="1" applyAlignment="1" applyProtection="1">
      <alignment horizontal="center" vertical="center"/>
      <protection hidden="1"/>
    </xf>
    <xf numFmtId="0" fontId="18" fillId="11" borderId="17" xfId="0" applyFont="1" applyFill="1" applyBorder="1" applyAlignment="1" applyProtection="1">
      <alignment horizontal="center" vertical="center"/>
      <protection hidden="1"/>
    </xf>
    <xf numFmtId="0" fontId="18" fillId="11" borderId="18" xfId="0" applyFont="1" applyFill="1" applyBorder="1" applyAlignment="1" applyProtection="1">
      <alignment horizontal="center" vertical="center"/>
      <protection hidden="1"/>
    </xf>
    <xf numFmtId="0" fontId="18" fillId="11" borderId="19" xfId="0" applyFont="1" applyFill="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164" fontId="7" fillId="0" borderId="3" xfId="0" applyNumberFormat="1" applyFont="1" applyBorder="1" applyAlignment="1" applyProtection="1">
      <alignment horizontal="center" vertical="center"/>
      <protection hidden="1"/>
    </xf>
    <xf numFmtId="0" fontId="7" fillId="0" borderId="37" xfId="0" applyFont="1" applyBorder="1" applyAlignment="1" applyProtection="1">
      <alignment horizontal="center" vertical="center"/>
      <protection hidden="1"/>
    </xf>
    <xf numFmtId="164" fontId="7" fillId="0" borderId="10" xfId="0" applyNumberFormat="1" applyFont="1" applyBorder="1" applyAlignment="1" applyProtection="1">
      <alignment horizontal="center" vertical="center"/>
      <protection hidden="1"/>
    </xf>
    <xf numFmtId="0" fontId="7" fillId="0" borderId="42" xfId="0" applyFont="1" applyBorder="1" applyAlignment="1" applyProtection="1">
      <alignment horizontal="center" vertical="center"/>
      <protection hidden="1"/>
    </xf>
    <xf numFmtId="0" fontId="7" fillId="6" borderId="3" xfId="0" applyFont="1" applyFill="1" applyBorder="1" applyAlignment="1" applyProtection="1">
      <alignment horizontal="center" vertical="center"/>
      <protection hidden="1"/>
    </xf>
    <xf numFmtId="0" fontId="7" fillId="0" borderId="3" xfId="0" applyFont="1" applyBorder="1" applyAlignment="1" applyProtection="1">
      <alignment horizontal="left" vertical="center"/>
      <protection hidden="1"/>
    </xf>
    <xf numFmtId="0" fontId="7" fillId="7" borderId="3" xfId="0" applyFont="1" applyFill="1" applyBorder="1" applyAlignment="1" applyProtection="1">
      <alignment horizontal="center" vertical="center"/>
      <protection hidden="1"/>
    </xf>
    <xf numFmtId="0" fontId="7" fillId="8" borderId="3" xfId="0" applyFont="1" applyFill="1" applyBorder="1" applyAlignment="1" applyProtection="1">
      <alignment horizontal="center" vertical="center"/>
      <protection hidden="1"/>
    </xf>
    <xf numFmtId="0" fontId="7" fillId="9" borderId="3" xfId="0" applyFont="1" applyFill="1" applyBorder="1" applyAlignment="1" applyProtection="1">
      <alignment horizontal="center" vertical="center"/>
      <protection hidden="1"/>
    </xf>
    <xf numFmtId="0" fontId="5" fillId="4" borderId="11" xfId="0" applyFont="1" applyFill="1" applyBorder="1" applyAlignment="1" applyProtection="1">
      <alignment horizontal="center" vertical="center" wrapText="1"/>
      <protection hidden="1"/>
    </xf>
    <xf numFmtId="0" fontId="5" fillId="2" borderId="24" xfId="0" applyFont="1" applyFill="1" applyBorder="1" applyAlignment="1" applyProtection="1">
      <alignment horizontal="center" vertical="center"/>
      <protection hidden="1"/>
    </xf>
    <xf numFmtId="0" fontId="5" fillId="2" borderId="17" xfId="0" applyFont="1" applyFill="1" applyBorder="1" applyAlignment="1" applyProtection="1">
      <alignment horizontal="center" vertical="center"/>
      <protection hidden="1"/>
    </xf>
    <xf numFmtId="0" fontId="14" fillId="0" borderId="15"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14" fillId="0" borderId="18" xfId="0" applyFont="1" applyBorder="1" applyAlignment="1" applyProtection="1">
      <alignment horizontal="center" vertical="center"/>
      <protection hidden="1"/>
    </xf>
    <xf numFmtId="0" fontId="6" fillId="0" borderId="0" xfId="0" applyFont="1" applyAlignment="1" applyProtection="1">
      <alignment horizontal="left" vertical="center" wrapText="1"/>
      <protection hidden="1"/>
    </xf>
    <xf numFmtId="0" fontId="6" fillId="0" borderId="15" xfId="0" applyFont="1" applyBorder="1" applyAlignment="1" applyProtection="1">
      <alignment horizontal="left" vertical="center" wrapText="1"/>
      <protection hidden="1"/>
    </xf>
    <xf numFmtId="0" fontId="11" fillId="0" borderId="0" xfId="0" applyFont="1" applyAlignment="1" applyProtection="1">
      <alignment horizontal="center" vertical="center" wrapText="1"/>
      <protection hidden="1"/>
    </xf>
    <xf numFmtId="0" fontId="5" fillId="2" borderId="14" xfId="0" applyFont="1" applyFill="1" applyBorder="1" applyAlignment="1" applyProtection="1">
      <alignment horizontal="center" vertical="center"/>
      <protection hidden="1"/>
    </xf>
    <xf numFmtId="0" fontId="6" fillId="0" borderId="15" xfId="0" applyFont="1" applyBorder="1" applyAlignment="1" applyProtection="1">
      <alignment horizontal="center" vertical="center" wrapText="1"/>
      <protection hidden="1"/>
    </xf>
    <xf numFmtId="0" fontId="0" fillId="0" borderId="0" xfId="0" applyAlignment="1">
      <alignment horizontal="center" vertical="center"/>
    </xf>
    <xf numFmtId="0" fontId="3" fillId="23" borderId="55" xfId="3" applyFont="1" applyFill="1" applyBorder="1" applyAlignment="1">
      <alignment horizontal="center" vertical="center" wrapText="1"/>
    </xf>
    <xf numFmtId="0" fontId="3" fillId="23" borderId="55" xfId="3" applyFont="1" applyFill="1" applyBorder="1" applyAlignment="1">
      <alignment horizontal="center" vertical="center"/>
    </xf>
    <xf numFmtId="0" fontId="2" fillId="0" borderId="0" xfId="3"/>
    <xf numFmtId="49" fontId="2" fillId="12" borderId="3" xfId="3" applyNumberFormat="1" applyFill="1" applyBorder="1" applyAlignment="1">
      <alignment horizontal="center" vertical="center"/>
    </xf>
    <xf numFmtId="0" fontId="2" fillId="12" borderId="3" xfId="3" applyFill="1" applyBorder="1" applyAlignment="1">
      <alignment vertical="center"/>
    </xf>
    <xf numFmtId="0" fontId="2" fillId="12" borderId="3" xfId="3" applyFill="1" applyBorder="1" applyAlignment="1">
      <alignment horizontal="left" vertical="center"/>
    </xf>
    <xf numFmtId="0" fontId="2" fillId="0" borderId="0" xfId="3" applyAlignment="1">
      <alignment vertical="center"/>
    </xf>
    <xf numFmtId="0" fontId="6" fillId="0" borderId="10" xfId="0" applyFont="1" applyBorder="1" applyAlignment="1" applyProtection="1">
      <alignment horizontal="left" vertical="center" wrapText="1"/>
      <protection hidden="1"/>
    </xf>
    <xf numFmtId="0" fontId="6" fillId="0" borderId="54" xfId="0" applyFont="1" applyBorder="1" applyAlignment="1" applyProtection="1">
      <alignment horizontal="left" vertical="center" wrapText="1"/>
      <protection hidden="1"/>
    </xf>
    <xf numFmtId="16" fontId="6" fillId="0" borderId="16" xfId="0" applyNumberFormat="1" applyFont="1" applyBorder="1" applyAlignment="1" applyProtection="1">
      <alignment horizontal="center" vertical="center"/>
      <protection hidden="1"/>
    </xf>
    <xf numFmtId="0" fontId="31" fillId="0" borderId="13" xfId="0" applyFont="1" applyBorder="1" applyAlignment="1" applyProtection="1">
      <alignment horizontal="center" vertical="center"/>
      <protection locked="0"/>
    </xf>
    <xf numFmtId="0" fontId="14" fillId="0" borderId="13"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9" fontId="14" fillId="0" borderId="46" xfId="0" applyNumberFormat="1" applyFont="1" applyBorder="1" applyAlignment="1" applyProtection="1">
      <alignment horizontal="center" vertical="center" wrapText="1"/>
      <protection locked="0"/>
    </xf>
    <xf numFmtId="0" fontId="6" fillId="0" borderId="48" xfId="0" applyFont="1" applyBorder="1" applyAlignment="1" applyProtection="1">
      <alignment vertical="center"/>
      <protection locked="0"/>
    </xf>
    <xf numFmtId="0" fontId="6" fillId="0" borderId="42" xfId="0" applyFont="1" applyBorder="1" applyAlignment="1" applyProtection="1">
      <alignment vertical="center"/>
      <protection locked="0"/>
    </xf>
    <xf numFmtId="9" fontId="14" fillId="0" borderId="43" xfId="0" applyNumberFormat="1" applyFont="1" applyBorder="1" applyAlignment="1" applyProtection="1">
      <alignment horizontal="center" vertical="center" wrapText="1"/>
      <protection locked="0"/>
    </xf>
    <xf numFmtId="0" fontId="6" fillId="0" borderId="34" xfId="0" applyFont="1" applyBorder="1" applyAlignment="1" applyProtection="1">
      <alignment vertical="center"/>
      <protection locked="0"/>
    </xf>
    <xf numFmtId="0" fontId="6" fillId="0" borderId="25" xfId="0" applyFont="1" applyBorder="1" applyAlignment="1" applyProtection="1">
      <alignment vertical="center"/>
      <protection locked="0"/>
    </xf>
    <xf numFmtId="9" fontId="14" fillId="0" borderId="44" xfId="0" applyNumberFormat="1" applyFont="1" applyBorder="1" applyAlignment="1" applyProtection="1">
      <alignment horizontal="center" vertical="center" wrapText="1"/>
      <protection locked="0"/>
    </xf>
    <xf numFmtId="0" fontId="6" fillId="0" borderId="36" xfId="0" applyFont="1" applyBorder="1" applyAlignment="1" applyProtection="1">
      <alignment vertical="center"/>
      <protection locked="0"/>
    </xf>
    <xf numFmtId="0" fontId="6" fillId="0" borderId="19" xfId="0" applyFont="1" applyBorder="1" applyAlignment="1" applyProtection="1">
      <alignment vertical="center"/>
      <protection locked="0"/>
    </xf>
    <xf numFmtId="16" fontId="6" fillId="0" borderId="16" xfId="0" applyNumberFormat="1" applyFont="1" applyBorder="1" applyAlignment="1" applyProtection="1">
      <alignment horizontal="center" vertical="center"/>
      <protection locked="0"/>
    </xf>
    <xf numFmtId="16" fontId="6" fillId="0" borderId="19" xfId="0" applyNumberFormat="1" applyFont="1" applyBorder="1" applyAlignment="1" applyProtection="1">
      <alignment horizontal="center" vertical="center"/>
      <protection locked="0"/>
    </xf>
    <xf numFmtId="0" fontId="6" fillId="0" borderId="13" xfId="0" applyFont="1" applyBorder="1" applyAlignment="1" applyProtection="1">
      <alignment vertical="center"/>
      <protection locked="0"/>
    </xf>
    <xf numFmtId="0" fontId="17"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2" fillId="0" borderId="0" xfId="0" applyFont="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35" fillId="0" borderId="0" xfId="0" applyFont="1" applyAlignment="1" applyProtection="1">
      <alignment vertical="center"/>
      <protection hidden="1"/>
    </xf>
    <xf numFmtId="0" fontId="22" fillId="0" borderId="0" xfId="0" applyFont="1" applyAlignment="1" applyProtection="1">
      <alignment vertical="center" wrapText="1"/>
      <protection hidden="1"/>
    </xf>
    <xf numFmtId="0" fontId="13" fillId="0" borderId="0" xfId="0" applyFont="1" applyAlignment="1" applyProtection="1">
      <alignment horizontal="left" vertical="center" wrapText="1"/>
      <protection hidden="1"/>
    </xf>
    <xf numFmtId="1" fontId="3" fillId="0" borderId="2" xfId="0" applyNumberFormat="1" applyFont="1"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2" xfId="0" applyFont="1" applyBorder="1" applyAlignment="1" applyProtection="1">
      <alignment vertical="center" wrapText="1"/>
      <protection hidden="1"/>
    </xf>
    <xf numFmtId="0" fontId="24" fillId="0" borderId="0" xfId="0" applyFont="1" applyAlignment="1" applyProtection="1">
      <alignment vertical="center"/>
      <protection hidden="1"/>
    </xf>
    <xf numFmtId="0" fontId="22" fillId="0" borderId="7" xfId="0" applyFont="1" applyBorder="1" applyAlignment="1" applyProtection="1">
      <alignment horizontal="center" vertical="center" wrapText="1"/>
      <protection hidden="1"/>
    </xf>
    <xf numFmtId="0" fontId="24" fillId="0" borderId="8" xfId="0" applyFont="1" applyBorder="1" applyAlignment="1" applyProtection="1">
      <alignment vertical="center"/>
      <protection hidden="1"/>
    </xf>
    <xf numFmtId="0" fontId="6" fillId="0" borderId="8" xfId="0" applyFont="1" applyBorder="1" applyAlignment="1" applyProtection="1">
      <alignment vertical="center"/>
      <protection hidden="1"/>
    </xf>
    <xf numFmtId="0" fontId="22" fillId="0" borderId="8" xfId="0" applyFont="1" applyBorder="1" applyAlignment="1" applyProtection="1">
      <alignment horizontal="center" vertical="center" wrapText="1"/>
      <protection hidden="1"/>
    </xf>
    <xf numFmtId="0" fontId="22" fillId="0" borderId="8" xfId="0" applyFont="1" applyBorder="1" applyAlignment="1" applyProtection="1">
      <alignment vertical="center" wrapText="1"/>
      <protection hidden="1"/>
    </xf>
    <xf numFmtId="0" fontId="22" fillId="0" borderId="9" xfId="0" applyFont="1" applyBorder="1" applyAlignment="1" applyProtection="1">
      <alignment vertical="center" wrapText="1"/>
      <protection hidden="1"/>
    </xf>
    <xf numFmtId="0" fontId="6" fillId="0" borderId="0" xfId="0" applyFont="1" applyAlignment="1" applyProtection="1">
      <alignment vertical="center" wrapText="1"/>
      <protection hidden="1"/>
    </xf>
    <xf numFmtId="0" fontId="12" fillId="0" borderId="0" xfId="0" applyFont="1" applyAlignment="1" applyProtection="1">
      <alignment horizontal="center" vertical="center" wrapText="1"/>
      <protection hidden="1"/>
    </xf>
    <xf numFmtId="0" fontId="5" fillId="17" borderId="18" xfId="0" applyFont="1" applyFill="1" applyBorder="1" applyAlignment="1" applyProtection="1">
      <alignment horizontal="center" vertical="center" wrapText="1"/>
      <protection hidden="1"/>
    </xf>
    <xf numFmtId="0" fontId="5" fillId="17" borderId="19" xfId="0" applyFont="1" applyFill="1" applyBorder="1" applyAlignment="1" applyProtection="1">
      <alignment horizontal="center" vertical="center" wrapText="1"/>
      <protection hidden="1"/>
    </xf>
    <xf numFmtId="0" fontId="6" fillId="0" borderId="27"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21" fillId="0" borderId="16" xfId="2" applyBorder="1" applyAlignment="1" applyProtection="1">
      <alignment horizontal="center" vertical="center" wrapText="1"/>
      <protection hidden="1"/>
    </xf>
    <xf numFmtId="0" fontId="6" fillId="0" borderId="37"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42" xfId="0" applyFont="1" applyBorder="1" applyAlignment="1" applyProtection="1">
      <alignment horizontal="center" vertical="center" wrapText="1"/>
      <protection hidden="1"/>
    </xf>
    <xf numFmtId="164" fontId="6" fillId="0" borderId="10" xfId="0" applyNumberFormat="1" applyFont="1" applyBorder="1" applyAlignment="1" applyProtection="1">
      <alignment horizontal="center" vertical="center" wrapText="1"/>
      <protection hidden="1"/>
    </xf>
    <xf numFmtId="164" fontId="9" fillId="0" borderId="10" xfId="0" applyNumberFormat="1" applyFont="1" applyBorder="1" applyAlignment="1" applyProtection="1">
      <alignment horizontal="center" vertical="center"/>
      <protection hidden="1"/>
    </xf>
    <xf numFmtId="164" fontId="5" fillId="0" borderId="10" xfId="0" applyNumberFormat="1" applyFont="1" applyBorder="1" applyAlignment="1" applyProtection="1">
      <alignment horizontal="center" vertical="center"/>
      <protection hidden="1"/>
    </xf>
    <xf numFmtId="164" fontId="5" fillId="0" borderId="42" xfId="0" applyNumberFormat="1" applyFont="1" applyBorder="1" applyAlignment="1" applyProtection="1">
      <alignment horizontal="center" vertical="center" wrapText="1"/>
      <protection hidden="1"/>
    </xf>
    <xf numFmtId="16" fontId="6" fillId="0" borderId="10" xfId="0" applyNumberFormat="1" applyFont="1" applyBorder="1" applyAlignment="1" applyProtection="1">
      <alignment horizontal="center" vertical="center"/>
      <protection hidden="1"/>
    </xf>
    <xf numFmtId="9" fontId="6" fillId="0" borderId="0" xfId="1" applyFont="1" applyAlignment="1" applyProtection="1">
      <alignment horizontal="center" vertical="center" wrapText="1"/>
      <protection hidden="1"/>
    </xf>
    <xf numFmtId="9" fontId="6" fillId="0" borderId="0" xfId="0" applyNumberFormat="1" applyFont="1" applyAlignment="1" applyProtection="1">
      <alignment vertical="center" wrapText="1"/>
      <protection hidden="1"/>
    </xf>
    <xf numFmtId="164" fontId="6" fillId="0" borderId="0" xfId="0" applyNumberFormat="1" applyFont="1" applyAlignment="1" applyProtection="1">
      <alignment vertical="center" wrapText="1"/>
      <protection hidden="1"/>
    </xf>
    <xf numFmtId="9" fontId="6" fillId="0" borderId="0" xfId="1" applyFont="1" applyAlignment="1" applyProtection="1">
      <alignment vertical="center" wrapText="1"/>
      <protection hidden="1"/>
    </xf>
    <xf numFmtId="0" fontId="6" fillId="0" borderId="24" xfId="0" applyFont="1" applyBorder="1" applyAlignment="1" applyProtection="1">
      <alignment horizontal="center" vertical="center" wrapText="1"/>
      <protection hidden="1"/>
    </xf>
    <xf numFmtId="0" fontId="21" fillId="0" borderId="25" xfId="2" applyBorder="1" applyAlignment="1" applyProtection="1">
      <alignment horizontal="center" vertical="center" wrapText="1"/>
      <protection hidden="1"/>
    </xf>
    <xf numFmtId="0" fontId="6" fillId="0" borderId="16" xfId="0" applyFont="1" applyBorder="1" applyAlignment="1" applyProtection="1">
      <alignment horizontal="center" vertical="center" wrapText="1"/>
      <protection hidden="1"/>
    </xf>
    <xf numFmtId="164" fontId="6" fillId="0" borderId="15" xfId="0" applyNumberFormat="1" applyFont="1" applyBorder="1" applyAlignment="1" applyProtection="1">
      <alignment horizontal="center" vertical="center" wrapText="1"/>
      <protection hidden="1"/>
    </xf>
    <xf numFmtId="164" fontId="9" fillId="0" borderId="15" xfId="0" applyNumberFormat="1" applyFont="1" applyBorder="1" applyAlignment="1" applyProtection="1">
      <alignment horizontal="center" vertical="center"/>
      <protection hidden="1"/>
    </xf>
    <xf numFmtId="164" fontId="5" fillId="0" borderId="15" xfId="0" applyNumberFormat="1" applyFont="1" applyBorder="1" applyAlignment="1" applyProtection="1">
      <alignment horizontal="center" vertical="center"/>
      <protection hidden="1"/>
    </xf>
    <xf numFmtId="164" fontId="5" fillId="0" borderId="16" xfId="0" applyNumberFormat="1" applyFont="1" applyBorder="1" applyAlignment="1" applyProtection="1">
      <alignment horizontal="center" vertical="center" wrapText="1"/>
      <protection hidden="1"/>
    </xf>
    <xf numFmtId="16" fontId="6" fillId="0" borderId="15" xfId="0" applyNumberFormat="1" applyFont="1" applyBorder="1" applyAlignment="1" applyProtection="1">
      <alignment horizontal="center" vertical="center"/>
      <protection hidden="1"/>
    </xf>
    <xf numFmtId="16" fontId="6" fillId="0" borderId="42" xfId="0" applyNumberFormat="1" applyFont="1" applyBorder="1" applyAlignment="1" applyProtection="1">
      <alignment horizontal="center" vertical="center"/>
      <protection hidden="1"/>
    </xf>
    <xf numFmtId="0" fontId="6" fillId="0" borderId="56" xfId="0" applyFont="1" applyBorder="1" applyAlignment="1" applyProtection="1">
      <alignment horizontal="center" vertical="center" wrapText="1"/>
      <protection hidden="1"/>
    </xf>
    <xf numFmtId="0" fontId="6" fillId="0" borderId="54" xfId="0" applyFont="1" applyBorder="1" applyAlignment="1" applyProtection="1">
      <alignment horizontal="center" vertical="center" wrapText="1"/>
      <protection hidden="1"/>
    </xf>
    <xf numFmtId="0" fontId="6" fillId="0" borderId="38" xfId="0" applyFont="1" applyBorder="1" applyAlignment="1" applyProtection="1">
      <alignment horizontal="center" vertical="center" wrapText="1"/>
      <protection hidden="1"/>
    </xf>
    <xf numFmtId="164" fontId="6" fillId="0" borderId="54" xfId="0" applyNumberFormat="1" applyFont="1" applyBorder="1" applyAlignment="1" applyProtection="1">
      <alignment horizontal="center" vertical="center" wrapText="1"/>
      <protection hidden="1"/>
    </xf>
    <xf numFmtId="164" fontId="9" fillId="0" borderId="54" xfId="0" applyNumberFormat="1" applyFont="1" applyBorder="1" applyAlignment="1" applyProtection="1">
      <alignment horizontal="center" vertical="center"/>
      <protection hidden="1"/>
    </xf>
    <xf numFmtId="164" fontId="5" fillId="0" borderId="54" xfId="0" applyNumberFormat="1" applyFont="1" applyBorder="1" applyAlignment="1" applyProtection="1">
      <alignment horizontal="center" vertical="center"/>
      <protection hidden="1"/>
    </xf>
    <xf numFmtId="164" fontId="5" fillId="0" borderId="38" xfId="0" applyNumberFormat="1" applyFont="1" applyBorder="1" applyAlignment="1" applyProtection="1">
      <alignment horizontal="center" vertical="center" wrapText="1"/>
      <protection hidden="1"/>
    </xf>
    <xf numFmtId="16" fontId="6" fillId="0" borderId="54" xfId="0" applyNumberFormat="1" applyFont="1" applyBorder="1" applyAlignment="1" applyProtection="1">
      <alignment horizontal="center" vertical="center"/>
      <protection hidden="1"/>
    </xf>
    <xf numFmtId="16" fontId="6" fillId="0" borderId="38" xfId="0" applyNumberFormat="1" applyFont="1" applyBorder="1" applyAlignment="1" applyProtection="1">
      <alignment horizontal="center" vertical="center"/>
      <protection hidden="1"/>
    </xf>
    <xf numFmtId="0" fontId="37" fillId="25" borderId="57" xfId="0" applyFont="1" applyFill="1" applyBorder="1" applyAlignment="1">
      <alignment horizontal="center" vertical="center"/>
    </xf>
    <xf numFmtId="0" fontId="36"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0" fillId="0" borderId="0" xfId="0" applyAlignment="1">
      <alignment vertical="center"/>
    </xf>
    <xf numFmtId="0" fontId="0" fillId="0" borderId="0" xfId="0" pivotButton="1" applyAlignment="1">
      <alignment vertical="center"/>
    </xf>
    <xf numFmtId="0" fontId="2" fillId="26" borderId="0" xfId="0" applyFont="1" applyFill="1" applyAlignment="1">
      <alignment horizontal="center" vertical="center"/>
    </xf>
    <xf numFmtId="0" fontId="2" fillId="26" borderId="0" xfId="0" applyFont="1" applyFill="1" applyAlignment="1">
      <alignment horizontal="center" vertical="center" wrapText="1"/>
    </xf>
    <xf numFmtId="0" fontId="33" fillId="24" borderId="3" xfId="0" applyFont="1" applyFill="1" applyBorder="1" applyAlignment="1">
      <alignment horizontal="center" vertical="center"/>
    </xf>
    <xf numFmtId="0" fontId="33" fillId="24" borderId="3" xfId="0" applyFont="1" applyFill="1" applyBorder="1" applyAlignment="1">
      <alignment horizontal="center" vertical="center" wrapText="1"/>
    </xf>
    <xf numFmtId="0" fontId="34" fillId="0" borderId="3" xfId="0" applyFont="1" applyBorder="1" applyAlignment="1">
      <alignment horizontal="center" vertical="center" wrapText="1"/>
    </xf>
    <xf numFmtId="0" fontId="24" fillId="0" borderId="3" xfId="0" applyFont="1" applyBorder="1" applyAlignment="1">
      <alignment horizontal="center" vertical="center" wrapText="1"/>
    </xf>
    <xf numFmtId="0" fontId="34" fillId="0" borderId="3" xfId="0" applyFont="1" applyBorder="1" applyAlignment="1">
      <alignment horizontal="justify" vertical="center" wrapText="1"/>
    </xf>
    <xf numFmtId="0" fontId="34" fillId="0" borderId="3" xfId="0" applyFont="1" applyBorder="1" applyAlignment="1">
      <alignment vertical="center" wrapText="1"/>
    </xf>
    <xf numFmtId="0" fontId="17" fillId="0" borderId="0" xfId="0" applyFont="1" applyAlignment="1">
      <alignment horizontal="center" vertical="center"/>
    </xf>
    <xf numFmtId="0" fontId="14" fillId="0" borderId="0" xfId="0" applyFont="1" applyAlignment="1" applyProtection="1">
      <alignment horizontal="center" vertical="center"/>
      <protection hidden="1"/>
    </xf>
    <xf numFmtId="0" fontId="6" fillId="0" borderId="25"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5" fillId="2" borderId="17" xfId="0" applyFont="1" applyFill="1" applyBorder="1" applyAlignment="1" applyProtection="1">
      <alignment horizontal="center" vertical="center" wrapText="1"/>
      <protection hidden="1"/>
    </xf>
    <xf numFmtId="0" fontId="5" fillId="2" borderId="50" xfId="0" applyFont="1" applyFill="1" applyBorder="1" applyAlignment="1" applyProtection="1">
      <alignment horizontal="center" vertical="center" wrapText="1"/>
      <protection hidden="1"/>
    </xf>
    <xf numFmtId="0" fontId="6" fillId="0" borderId="37"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24" fillId="0" borderId="14" xfId="0" applyFont="1" applyBorder="1" applyAlignment="1" applyProtection="1">
      <alignment horizontal="left" vertical="center" indent="1"/>
      <protection hidden="1"/>
    </xf>
    <xf numFmtId="0" fontId="24" fillId="0" borderId="24" xfId="0" applyFont="1" applyBorder="1" applyAlignment="1" applyProtection="1">
      <alignment horizontal="left" vertical="center" indent="1"/>
      <protection hidden="1"/>
    </xf>
    <xf numFmtId="0" fontId="24" fillId="0" borderId="17" xfId="0" applyFont="1" applyBorder="1" applyAlignment="1" applyProtection="1">
      <alignment horizontal="left" vertical="center" indent="1"/>
      <protection hidden="1"/>
    </xf>
    <xf numFmtId="0" fontId="42" fillId="0" borderId="32" xfId="0" applyFont="1" applyBorder="1" applyAlignment="1" applyProtection="1">
      <alignment horizontal="center" vertical="center" wrapText="1"/>
      <protection hidden="1"/>
    </xf>
    <xf numFmtId="166" fontId="2" fillId="0" borderId="0" xfId="0" applyNumberFormat="1" applyFont="1" applyAlignment="1" applyProtection="1">
      <alignment vertical="center"/>
      <protection hidden="1"/>
    </xf>
    <xf numFmtId="166" fontId="3" fillId="0" borderId="0" xfId="0" applyNumberFormat="1" applyFont="1" applyAlignment="1" applyProtection="1">
      <alignment vertical="center"/>
      <protection hidden="1"/>
    </xf>
    <xf numFmtId="166" fontId="6" fillId="0" borderId="0" xfId="0" applyNumberFormat="1" applyFont="1" applyAlignment="1" applyProtection="1">
      <alignment vertical="center"/>
      <protection hidden="1"/>
    </xf>
    <xf numFmtId="166" fontId="5" fillId="0" borderId="0" xfId="0" applyNumberFormat="1" applyFont="1" applyAlignment="1" applyProtection="1">
      <alignment vertical="center"/>
      <protection hidden="1"/>
    </xf>
    <xf numFmtId="166" fontId="0" fillId="0" borderId="0" xfId="0" applyNumberFormat="1"/>
    <xf numFmtId="166" fontId="11" fillId="12" borderId="0" xfId="0" applyNumberFormat="1" applyFont="1" applyFill="1" applyAlignment="1" applyProtection="1">
      <alignment horizontal="center" vertical="center"/>
      <protection hidden="1"/>
    </xf>
    <xf numFmtId="166" fontId="11" fillId="0" borderId="0" xfId="0" applyNumberFormat="1" applyFont="1" applyAlignment="1" applyProtection="1">
      <alignment vertical="center"/>
      <protection hidden="1"/>
    </xf>
    <xf numFmtId="0" fontId="2" fillId="0" borderId="39"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5" fillId="14" borderId="11" xfId="0" applyFont="1" applyFill="1" applyBorder="1" applyAlignment="1" applyProtection="1">
      <alignment horizontal="center" vertical="center" wrapText="1"/>
      <protection hidden="1"/>
    </xf>
    <xf numFmtId="0" fontId="5" fillId="14" borderId="13" xfId="0" applyFont="1" applyFill="1" applyBorder="1" applyAlignment="1" applyProtection="1">
      <alignment horizontal="center" vertical="center" wrapText="1"/>
      <protection hidden="1"/>
    </xf>
    <xf numFmtId="0" fontId="2" fillId="0" borderId="3" xfId="0" applyFont="1" applyBorder="1" applyAlignment="1">
      <alignment vertical="center"/>
    </xf>
    <xf numFmtId="0" fontId="6" fillId="0" borderId="22" xfId="0" applyFont="1" applyBorder="1" applyAlignment="1" applyProtection="1">
      <alignment horizontal="center" vertical="center"/>
      <protection locked="0"/>
    </xf>
    <xf numFmtId="166" fontId="22" fillId="0" borderId="0" xfId="0" applyNumberFormat="1" applyFont="1" applyAlignment="1" applyProtection="1">
      <alignment horizontal="left" vertical="center"/>
      <protection hidden="1"/>
    </xf>
    <xf numFmtId="166" fontId="0" fillId="0" borderId="0" xfId="0" applyNumberFormat="1" applyAlignment="1">
      <alignment horizontal="center" vertical="center"/>
    </xf>
    <xf numFmtId="166" fontId="43" fillId="0" borderId="0" xfId="0" applyNumberFormat="1" applyFont="1"/>
    <xf numFmtId="166" fontId="43" fillId="0" borderId="0" xfId="0" applyNumberFormat="1" applyFont="1" applyAlignment="1">
      <alignment vertical="center"/>
    </xf>
    <xf numFmtId="0" fontId="21" fillId="0" borderId="3" xfId="2" applyBorder="1" applyAlignment="1">
      <alignment vertical="center" wrapText="1"/>
    </xf>
    <xf numFmtId="0" fontId="21" fillId="0" borderId="3" xfId="2" applyBorder="1" applyAlignment="1">
      <alignment horizontal="left" vertical="center" wrapText="1"/>
    </xf>
    <xf numFmtId="0" fontId="3" fillId="2" borderId="3" xfId="0" applyFont="1" applyFill="1" applyBorder="1" applyAlignment="1">
      <alignment horizontal="center" vertical="center"/>
    </xf>
    <xf numFmtId="0" fontId="2" fillId="0" borderId="3" xfId="0" applyFont="1" applyBorder="1" applyAlignment="1">
      <alignment horizontal="left" vertical="center" wrapText="1"/>
    </xf>
    <xf numFmtId="0" fontId="24" fillId="0" borderId="3"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58" xfId="0" applyFont="1" applyBorder="1" applyAlignment="1">
      <alignment horizontal="center" vertical="center" wrapText="1"/>
    </xf>
    <xf numFmtId="0" fontId="34" fillId="0" borderId="10" xfId="0" applyFont="1" applyBorder="1" applyAlignment="1">
      <alignment horizontal="center" vertical="center" wrapText="1"/>
    </xf>
    <xf numFmtId="0" fontId="3" fillId="22" borderId="43" xfId="0" applyFont="1" applyFill="1" applyBorder="1" applyAlignment="1" applyProtection="1">
      <alignment horizontal="left" vertical="center"/>
      <protection locked="0"/>
    </xf>
    <xf numFmtId="0" fontId="3" fillId="22" borderId="49" xfId="0" applyFont="1" applyFill="1" applyBorder="1" applyAlignment="1" applyProtection="1">
      <alignment horizontal="left" vertical="center"/>
      <protection locked="0"/>
    </xf>
    <xf numFmtId="0" fontId="3" fillId="22" borderId="44" xfId="0" applyFont="1" applyFill="1" applyBorder="1" applyAlignment="1" applyProtection="1">
      <alignment horizontal="left" vertical="center"/>
      <protection locked="0"/>
    </xf>
    <xf numFmtId="0" fontId="3" fillId="22" borderId="50" xfId="0" applyFont="1" applyFill="1" applyBorder="1" applyAlignment="1" applyProtection="1">
      <alignment horizontal="left" vertical="center"/>
      <protection locked="0"/>
    </xf>
    <xf numFmtId="0" fontId="3" fillId="20" borderId="14" xfId="0" applyFont="1" applyFill="1" applyBorder="1" applyAlignment="1" applyProtection="1">
      <alignment horizontal="left" vertical="center"/>
      <protection locked="0"/>
    </xf>
    <xf numFmtId="0" fontId="3" fillId="20" borderId="15" xfId="0" applyFont="1" applyFill="1" applyBorder="1" applyAlignment="1" applyProtection="1">
      <alignment horizontal="left" vertical="center"/>
      <protection locked="0"/>
    </xf>
    <xf numFmtId="0" fontId="3" fillId="20" borderId="24" xfId="0" applyFont="1" applyFill="1" applyBorder="1" applyAlignment="1" applyProtection="1">
      <alignment horizontal="left" vertical="center"/>
      <protection locked="0"/>
    </xf>
    <xf numFmtId="0" fontId="3" fillId="20" borderId="3" xfId="0" applyFont="1" applyFill="1" applyBorder="1" applyAlignment="1" applyProtection="1">
      <alignment horizontal="left" vertical="center"/>
      <protection locked="0"/>
    </xf>
    <xf numFmtId="0" fontId="3" fillId="17" borderId="12" xfId="0" applyFont="1" applyFill="1" applyBorder="1" applyAlignment="1" applyProtection="1">
      <alignment horizontal="center" vertical="center"/>
      <protection locked="0"/>
    </xf>
    <xf numFmtId="0" fontId="3" fillId="17" borderId="13" xfId="0" applyFont="1" applyFill="1" applyBorder="1" applyAlignment="1" applyProtection="1">
      <alignment horizontal="center" vertical="center"/>
      <protection locked="0"/>
    </xf>
    <xf numFmtId="0" fontId="2" fillId="0" borderId="3" xfId="0" applyFont="1" applyBorder="1" applyAlignment="1" applyProtection="1">
      <alignment horizontal="left" vertical="center" wrapText="1"/>
      <protection locked="0"/>
    </xf>
    <xf numFmtId="0" fontId="3" fillId="20" borderId="3" xfId="0" applyFont="1" applyFill="1" applyBorder="1" applyAlignment="1" applyProtection="1">
      <alignment horizontal="center" vertical="center"/>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3" fillId="20" borderId="17" xfId="0" applyFont="1" applyFill="1" applyBorder="1" applyAlignment="1" applyProtection="1">
      <alignment horizontal="left" vertical="center"/>
      <protection locked="0"/>
    </xf>
    <xf numFmtId="0" fontId="3" fillId="20" borderId="18" xfId="0" applyFont="1" applyFill="1" applyBorder="1" applyAlignment="1" applyProtection="1">
      <alignment horizontal="left" vertical="center"/>
      <protection locked="0"/>
    </xf>
    <xf numFmtId="0" fontId="3" fillId="21" borderId="14" xfId="0" applyFont="1" applyFill="1" applyBorder="1" applyAlignment="1" applyProtection="1">
      <alignment horizontal="center" vertical="center"/>
      <protection locked="0"/>
    </xf>
    <xf numFmtId="0" fontId="3" fillId="21" borderId="16" xfId="0" applyFont="1" applyFill="1" applyBorder="1" applyAlignment="1" applyProtection="1">
      <alignment horizontal="center" vertical="center"/>
      <protection locked="0"/>
    </xf>
    <xf numFmtId="0" fontId="3" fillId="22" borderId="27" xfId="0" applyFont="1" applyFill="1" applyBorder="1" applyAlignment="1" applyProtection="1">
      <alignment horizontal="left" vertical="center"/>
      <protection locked="0"/>
    </xf>
    <xf numFmtId="0" fontId="3" fillId="22" borderId="45" xfId="0" applyFont="1" applyFill="1" applyBorder="1" applyAlignment="1" applyProtection="1">
      <alignment horizontal="left" vertical="center"/>
      <protection locked="0"/>
    </xf>
    <xf numFmtId="0" fontId="5" fillId="18" borderId="24" xfId="0" applyFont="1" applyFill="1" applyBorder="1" applyAlignment="1" applyProtection="1">
      <alignment horizontal="center" vertical="center" wrapText="1"/>
      <protection hidden="1"/>
    </xf>
    <xf numFmtId="0" fontId="5" fillId="18" borderId="3" xfId="0" applyFont="1" applyFill="1" applyBorder="1" applyAlignment="1" applyProtection="1">
      <alignment horizontal="center" vertical="center" wrapText="1"/>
      <protection hidden="1"/>
    </xf>
    <xf numFmtId="0" fontId="5" fillId="18" borderId="25" xfId="0" applyFont="1" applyFill="1" applyBorder="1" applyAlignment="1" applyProtection="1">
      <alignment horizontal="center" vertical="center" wrapText="1"/>
      <protection hidden="1"/>
    </xf>
    <xf numFmtId="0" fontId="5" fillId="17" borderId="18" xfId="0" applyFont="1" applyFill="1" applyBorder="1" applyAlignment="1" applyProtection="1">
      <alignment horizontal="center" vertical="center" wrapText="1"/>
      <protection hidden="1"/>
    </xf>
    <xf numFmtId="0" fontId="3" fillId="18" borderId="14" xfId="0" applyFont="1" applyFill="1" applyBorder="1" applyAlignment="1" applyProtection="1">
      <alignment horizontal="center" vertical="center" wrapText="1"/>
      <protection hidden="1"/>
    </xf>
    <xf numFmtId="0" fontId="3" fillId="18" borderId="15" xfId="0" applyFont="1" applyFill="1" applyBorder="1" applyAlignment="1" applyProtection="1">
      <alignment horizontal="center" vertical="center" wrapText="1"/>
      <protection hidden="1"/>
    </xf>
    <xf numFmtId="0" fontId="3" fillId="18" borderId="16" xfId="0" applyFont="1" applyFill="1" applyBorder="1" applyAlignment="1" applyProtection="1">
      <alignment horizontal="center" vertical="center" wrapText="1"/>
      <protection hidden="1"/>
    </xf>
    <xf numFmtId="0" fontId="3" fillId="18" borderId="24" xfId="0" applyFont="1" applyFill="1" applyBorder="1" applyAlignment="1" applyProtection="1">
      <alignment horizontal="center" vertical="center" wrapText="1"/>
      <protection hidden="1"/>
    </xf>
    <xf numFmtId="0" fontId="3" fillId="18" borderId="3" xfId="0" applyFont="1" applyFill="1" applyBorder="1" applyAlignment="1" applyProtection="1">
      <alignment horizontal="center" vertical="center" wrapText="1"/>
      <protection hidden="1"/>
    </xf>
    <xf numFmtId="0" fontId="3" fillId="18" borderId="25" xfId="0" applyFont="1" applyFill="1" applyBorder="1" applyAlignment="1" applyProtection="1">
      <alignment horizontal="center" vertical="center" wrapText="1"/>
      <protection hidden="1"/>
    </xf>
    <xf numFmtId="0" fontId="25" fillId="2" borderId="32" xfId="0" applyFont="1" applyFill="1" applyBorder="1" applyAlignment="1" applyProtection="1">
      <alignment horizontal="center" vertical="center"/>
      <protection hidden="1"/>
    </xf>
    <xf numFmtId="0" fontId="25" fillId="2" borderId="33" xfId="0" applyFont="1" applyFill="1" applyBorder="1" applyAlignment="1" applyProtection="1">
      <alignment horizontal="center" vertical="center"/>
      <protection hidden="1"/>
    </xf>
    <xf numFmtId="0" fontId="25" fillId="2" borderId="40" xfId="0" applyFont="1" applyFill="1" applyBorder="1" applyAlignment="1" applyProtection="1">
      <alignment horizontal="center" vertical="center"/>
      <protection hidden="1"/>
    </xf>
    <xf numFmtId="0" fontId="23" fillId="0" borderId="1" xfId="0" applyFont="1" applyBorder="1" applyAlignment="1" applyProtection="1">
      <alignment horizontal="center" vertical="center" wrapText="1"/>
      <protection hidden="1"/>
    </xf>
    <xf numFmtId="0" fontId="23" fillId="0" borderId="0" xfId="0" applyFont="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22" fillId="0" borderId="8" xfId="0" applyFont="1" applyBorder="1" applyAlignment="1" applyProtection="1">
      <alignment horizontal="center" vertical="center" wrapText="1"/>
      <protection hidden="1"/>
    </xf>
    <xf numFmtId="0" fontId="32" fillId="6" borderId="14" xfId="0" applyFont="1" applyFill="1" applyBorder="1" applyAlignment="1" applyProtection="1">
      <alignment horizontal="center" vertical="center"/>
      <protection hidden="1"/>
    </xf>
    <xf numFmtId="0" fontId="32" fillId="6" borderId="15" xfId="0" applyFont="1" applyFill="1" applyBorder="1" applyAlignment="1" applyProtection="1">
      <alignment horizontal="center" vertical="center"/>
      <protection hidden="1"/>
    </xf>
    <xf numFmtId="0" fontId="32" fillId="6" borderId="16" xfId="0" applyFont="1" applyFill="1" applyBorder="1" applyAlignment="1" applyProtection="1">
      <alignment horizontal="center" vertical="center"/>
      <protection hidden="1"/>
    </xf>
    <xf numFmtId="0" fontId="32" fillId="7" borderId="14" xfId="0" applyFont="1" applyFill="1" applyBorder="1" applyAlignment="1" applyProtection="1">
      <alignment horizontal="center" vertical="center"/>
      <protection hidden="1"/>
    </xf>
    <xf numFmtId="0" fontId="32" fillId="7" borderId="15" xfId="0" applyFont="1" applyFill="1" applyBorder="1" applyAlignment="1" applyProtection="1">
      <alignment horizontal="center" vertical="center"/>
      <protection hidden="1"/>
    </xf>
    <xf numFmtId="0" fontId="32" fillId="7" borderId="16" xfId="0" applyFont="1" applyFill="1" applyBorder="1" applyAlignment="1" applyProtection="1">
      <alignment horizontal="center" vertical="center"/>
      <protection hidden="1"/>
    </xf>
    <xf numFmtId="0" fontId="32" fillId="23" borderId="14" xfId="0" applyFont="1" applyFill="1" applyBorder="1" applyAlignment="1" applyProtection="1">
      <alignment horizontal="center" vertical="center"/>
      <protection hidden="1"/>
    </xf>
    <xf numFmtId="0" fontId="32" fillId="23" borderId="15" xfId="0" applyFont="1" applyFill="1" applyBorder="1" applyAlignment="1" applyProtection="1">
      <alignment horizontal="center" vertical="center"/>
      <protection hidden="1"/>
    </xf>
    <xf numFmtId="0" fontId="32" fillId="23" borderId="16" xfId="0" applyFont="1" applyFill="1" applyBorder="1" applyAlignment="1" applyProtection="1">
      <alignment horizontal="center" vertical="center"/>
      <protection hidden="1"/>
    </xf>
    <xf numFmtId="0" fontId="32" fillId="9" borderId="14" xfId="0" applyFont="1" applyFill="1" applyBorder="1" applyAlignment="1" applyProtection="1">
      <alignment horizontal="center" vertical="center"/>
      <protection hidden="1"/>
    </xf>
    <xf numFmtId="0" fontId="32" fillId="9" borderId="15" xfId="0" applyFont="1" applyFill="1" applyBorder="1" applyAlignment="1" applyProtection="1">
      <alignment horizontal="center" vertical="center"/>
      <protection hidden="1"/>
    </xf>
    <xf numFmtId="0" fontId="32" fillId="9" borderId="16" xfId="0" applyFont="1" applyFill="1" applyBorder="1" applyAlignment="1" applyProtection="1">
      <alignment horizontal="center" vertical="center"/>
      <protection hidden="1"/>
    </xf>
    <xf numFmtId="0" fontId="0" fillId="0" borderId="47" xfId="0" applyBorder="1" applyAlignment="1">
      <alignment horizontal="center" vertical="center" wrapText="1"/>
    </xf>
    <xf numFmtId="0" fontId="0" fillId="0" borderId="33" xfId="0" applyBorder="1" applyAlignment="1">
      <alignment horizontal="center" vertical="center" wrapText="1"/>
    </xf>
    <xf numFmtId="0" fontId="0" fillId="0" borderId="40" xfId="0" applyBorder="1" applyAlignment="1">
      <alignment horizontal="center" vertical="center" wrapText="1"/>
    </xf>
    <xf numFmtId="0" fontId="5" fillId="2" borderId="4" xfId="0" applyFont="1" applyFill="1" applyBorder="1" applyAlignment="1" applyProtection="1">
      <alignment horizontal="left" vertical="center" wrapText="1"/>
      <protection hidden="1"/>
    </xf>
    <xf numFmtId="0" fontId="5" fillId="2" borderId="5" xfId="0" applyFont="1" applyFill="1" applyBorder="1" applyAlignment="1" applyProtection="1">
      <alignment horizontal="left" vertical="center" wrapText="1"/>
      <protection hidden="1"/>
    </xf>
    <xf numFmtId="0" fontId="6" fillId="0" borderId="22" xfId="0" applyFont="1" applyBorder="1" applyAlignment="1" applyProtection="1">
      <alignment horizontal="left" vertical="center" wrapText="1"/>
      <protection hidden="1"/>
    </xf>
    <xf numFmtId="0" fontId="6" fillId="0" borderId="23" xfId="0" applyFont="1" applyBorder="1" applyAlignment="1" applyProtection="1">
      <alignment horizontal="left" vertical="center" wrapText="1"/>
      <protection hidden="1"/>
    </xf>
    <xf numFmtId="166" fontId="11" fillId="0" borderId="0" xfId="0" applyNumberFormat="1" applyFont="1" applyAlignment="1" applyProtection="1">
      <alignment horizontal="center" vertical="center" wrapText="1"/>
      <protection hidden="1"/>
    </xf>
    <xf numFmtId="0" fontId="5" fillId="2" borderId="14" xfId="0" applyFont="1" applyFill="1" applyBorder="1" applyAlignment="1" applyProtection="1">
      <alignment horizontal="left" vertical="center" wrapText="1"/>
      <protection hidden="1"/>
    </xf>
    <xf numFmtId="0" fontId="5" fillId="2" borderId="15" xfId="0" applyFont="1" applyFill="1" applyBorder="1" applyAlignment="1" applyProtection="1">
      <alignment horizontal="left" vertical="center" wrapText="1"/>
      <protection hidden="1"/>
    </xf>
    <xf numFmtId="0" fontId="5" fillId="2" borderId="24" xfId="0" applyFont="1" applyFill="1" applyBorder="1" applyAlignment="1" applyProtection="1">
      <alignment horizontal="left" vertical="center" wrapText="1"/>
      <protection hidden="1"/>
    </xf>
    <xf numFmtId="0" fontId="5" fillId="2" borderId="3" xfId="0" applyFont="1" applyFill="1" applyBorder="1" applyAlignment="1" applyProtection="1">
      <alignment horizontal="left" vertical="center" wrapText="1"/>
      <protection hidden="1"/>
    </xf>
    <xf numFmtId="0" fontId="5" fillId="2" borderId="17" xfId="0" applyFont="1" applyFill="1" applyBorder="1" applyAlignment="1" applyProtection="1">
      <alignment horizontal="left" vertical="center" wrapText="1"/>
      <protection hidden="1"/>
    </xf>
    <xf numFmtId="0" fontId="5" fillId="2" borderId="18" xfId="0" applyFont="1" applyFill="1" applyBorder="1" applyAlignment="1" applyProtection="1">
      <alignment horizontal="left" vertical="center" wrapText="1"/>
      <protection hidden="1"/>
    </xf>
    <xf numFmtId="0" fontId="31" fillId="0" borderId="32" xfId="0" applyFont="1" applyBorder="1" applyAlignment="1" applyProtection="1">
      <alignment horizontal="left" vertical="center" wrapText="1"/>
      <protection locked="0"/>
    </xf>
    <xf numFmtId="0" fontId="31" fillId="0" borderId="33" xfId="0" applyFont="1" applyBorder="1" applyAlignment="1" applyProtection="1">
      <alignment horizontal="left" vertical="center" wrapText="1"/>
      <protection locked="0"/>
    </xf>
    <xf numFmtId="0" fontId="31" fillId="0" borderId="40" xfId="0" applyFont="1" applyBorder="1" applyAlignment="1" applyProtection="1">
      <alignment horizontal="left" vertical="center" wrapText="1"/>
      <protection locked="0"/>
    </xf>
    <xf numFmtId="0" fontId="31" fillId="0" borderId="17" xfId="0" applyFont="1" applyBorder="1" applyAlignment="1" applyProtection="1">
      <alignment horizontal="left" vertical="center" wrapText="1"/>
      <protection locked="0"/>
    </xf>
    <xf numFmtId="0" fontId="31" fillId="0" borderId="18" xfId="0" applyFont="1" applyBorder="1" applyAlignment="1" applyProtection="1">
      <alignment horizontal="left" vertical="center" wrapText="1"/>
      <protection locked="0"/>
    </xf>
    <xf numFmtId="0" fontId="31" fillId="0" borderId="19" xfId="0" applyFont="1" applyBorder="1" applyAlignment="1" applyProtection="1">
      <alignment horizontal="left" vertical="center" wrapText="1"/>
      <protection locked="0"/>
    </xf>
    <xf numFmtId="0" fontId="5" fillId="2" borderId="14" xfId="0" applyFont="1" applyFill="1" applyBorder="1" applyAlignment="1" applyProtection="1">
      <alignment horizontal="center" vertical="center"/>
      <protection hidden="1"/>
    </xf>
    <xf numFmtId="0" fontId="5" fillId="2" borderId="15" xfId="0" applyFont="1" applyFill="1" applyBorder="1" applyAlignment="1" applyProtection="1">
      <alignment horizontal="center" vertical="center"/>
      <protection hidden="1"/>
    </xf>
    <xf numFmtId="0" fontId="5" fillId="2" borderId="16" xfId="0" applyFont="1" applyFill="1" applyBorder="1" applyAlignment="1" applyProtection="1">
      <alignment horizontal="center" vertical="center"/>
      <protection hidden="1"/>
    </xf>
    <xf numFmtId="0" fontId="5" fillId="2" borderId="11" xfId="0" applyFont="1" applyFill="1" applyBorder="1" applyAlignment="1" applyProtection="1">
      <alignment horizontal="left" vertical="center"/>
      <protection hidden="1"/>
    </xf>
    <xf numFmtId="0" fontId="5" fillId="2" borderId="12" xfId="0" applyFont="1" applyFill="1" applyBorder="1" applyAlignment="1" applyProtection="1">
      <alignment horizontal="left" vertical="center"/>
      <protection hidden="1"/>
    </xf>
    <xf numFmtId="0" fontId="5" fillId="2" borderId="47" xfId="0" applyFont="1" applyFill="1" applyBorder="1" applyAlignment="1" applyProtection="1">
      <alignment horizontal="left" vertical="center"/>
      <protection hidden="1"/>
    </xf>
    <xf numFmtId="0" fontId="31" fillId="0" borderId="12" xfId="0" applyFont="1" applyBorder="1" applyAlignment="1" applyProtection="1">
      <alignment horizontal="left" vertical="center" wrapText="1" indent="1"/>
      <protection locked="0"/>
    </xf>
    <xf numFmtId="0" fontId="31" fillId="0" borderId="13" xfId="0" applyFont="1" applyBorder="1" applyAlignment="1" applyProtection="1">
      <alignment horizontal="left" vertical="center" wrapText="1" indent="1"/>
      <protection locked="0"/>
    </xf>
    <xf numFmtId="0" fontId="6" fillId="3" borderId="14"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52"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6" fillId="0" borderId="0" xfId="0" applyFont="1" applyAlignment="1" applyProtection="1">
      <alignment horizontal="center" vertical="center"/>
      <protection hidden="1"/>
    </xf>
    <xf numFmtId="0" fontId="6" fillId="3" borderId="15" xfId="0" applyFont="1" applyFill="1" applyBorder="1" applyAlignment="1" applyProtection="1">
      <alignment horizontal="center" vertical="center" wrapText="1"/>
      <protection hidden="1"/>
    </xf>
    <xf numFmtId="0" fontId="6" fillId="3" borderId="3" xfId="0" applyFont="1" applyFill="1" applyBorder="1" applyAlignment="1" applyProtection="1">
      <alignment horizontal="center" vertical="center" wrapText="1"/>
      <protection hidden="1"/>
    </xf>
    <xf numFmtId="0" fontId="6" fillId="3" borderId="20" xfId="0" applyFont="1" applyFill="1" applyBorder="1" applyAlignment="1" applyProtection="1">
      <alignment horizontal="center" vertical="center" wrapText="1"/>
      <protection hidden="1"/>
    </xf>
    <xf numFmtId="0" fontId="6" fillId="3" borderId="18" xfId="0" applyFont="1" applyFill="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20" xfId="0" applyFont="1" applyBorder="1" applyAlignment="1" applyProtection="1">
      <alignment horizontal="center" vertical="center" wrapText="1"/>
      <protection hidden="1"/>
    </xf>
    <xf numFmtId="0" fontId="6" fillId="0" borderId="18" xfId="0" applyFont="1" applyBorder="1" applyAlignment="1" applyProtection="1">
      <alignment horizontal="center" vertical="center" wrapText="1"/>
      <protection hidden="1"/>
    </xf>
    <xf numFmtId="0" fontId="8" fillId="5" borderId="7" xfId="0" applyFont="1" applyFill="1" applyBorder="1" applyAlignment="1" applyProtection="1">
      <alignment horizontal="center" vertical="center" wrapText="1"/>
      <protection hidden="1"/>
    </xf>
    <xf numFmtId="0" fontId="8" fillId="5" borderId="41" xfId="0" applyFont="1" applyFill="1" applyBorder="1" applyAlignment="1" applyProtection="1">
      <alignment horizontal="center" vertical="center" wrapText="1"/>
      <protection hidden="1"/>
    </xf>
    <xf numFmtId="0" fontId="14" fillId="0" borderId="11" xfId="0" applyFont="1" applyBorder="1" applyAlignment="1" applyProtection="1">
      <alignment horizontal="left" vertical="center" wrapText="1"/>
      <protection locked="0"/>
    </xf>
    <xf numFmtId="0" fontId="14" fillId="0" borderId="12" xfId="0" applyFont="1" applyBorder="1" applyAlignment="1" applyProtection="1">
      <alignment horizontal="left" vertical="center" wrapText="1"/>
      <protection locked="0"/>
    </xf>
    <xf numFmtId="0" fontId="14" fillId="0" borderId="13" xfId="0" applyFont="1" applyBorder="1" applyAlignment="1" applyProtection="1">
      <alignment horizontal="left" vertical="center" wrapText="1"/>
      <protection locked="0"/>
    </xf>
    <xf numFmtId="0" fontId="14" fillId="0" borderId="15"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14" fillId="0" borderId="18" xfId="0" applyFont="1" applyBorder="1" applyAlignment="1" applyProtection="1">
      <alignment horizontal="center" vertical="center"/>
      <protection hidden="1"/>
    </xf>
    <xf numFmtId="164" fontId="14" fillId="0" borderId="16" xfId="0" applyNumberFormat="1" applyFont="1" applyBorder="1" applyAlignment="1" applyProtection="1">
      <alignment horizontal="center" vertical="center"/>
      <protection hidden="1"/>
    </xf>
    <xf numFmtId="164" fontId="14" fillId="0" borderId="25" xfId="0" applyNumberFormat="1" applyFont="1" applyBorder="1" applyAlignment="1" applyProtection="1">
      <alignment horizontal="center" vertical="center"/>
      <protection hidden="1"/>
    </xf>
    <xf numFmtId="164" fontId="14" fillId="0" borderId="19" xfId="0" applyNumberFormat="1" applyFont="1" applyBorder="1" applyAlignment="1" applyProtection="1">
      <alignment horizontal="center" vertical="center"/>
      <protection hidden="1"/>
    </xf>
    <xf numFmtId="164" fontId="14" fillId="0" borderId="0" xfId="0" applyNumberFormat="1" applyFont="1" applyAlignment="1" applyProtection="1">
      <alignment horizontal="center" vertical="center"/>
      <protection hidden="1"/>
    </xf>
    <xf numFmtId="0" fontId="10" fillId="17" borderId="11" xfId="0" applyFont="1" applyFill="1" applyBorder="1" applyAlignment="1" applyProtection="1">
      <alignment horizontal="center" vertical="center" wrapText="1"/>
      <protection hidden="1"/>
    </xf>
    <xf numFmtId="0" fontId="10" fillId="17" borderId="12" xfId="0" applyFont="1" applyFill="1" applyBorder="1" applyAlignment="1" applyProtection="1">
      <alignment horizontal="center" vertical="center" wrapText="1"/>
      <protection hidden="1"/>
    </xf>
    <xf numFmtId="0" fontId="6" fillId="0" borderId="54" xfId="0" applyFont="1" applyBorder="1" applyAlignment="1" applyProtection="1">
      <alignment horizontal="left" vertical="center" indent="1"/>
      <protection locked="0"/>
    </xf>
    <xf numFmtId="0" fontId="6" fillId="0" borderId="38" xfId="0" applyFont="1" applyBorder="1" applyAlignment="1" applyProtection="1">
      <alignment horizontal="left" vertical="center" indent="1"/>
      <protection locked="0"/>
    </xf>
    <xf numFmtId="0" fontId="26" fillId="0" borderId="15" xfId="0" applyFont="1" applyBorder="1" applyAlignment="1" applyProtection="1">
      <alignment horizontal="left" vertical="center" wrapText="1"/>
      <protection locked="0"/>
    </xf>
    <xf numFmtId="0" fontId="6" fillId="0" borderId="15" xfId="0" applyFont="1" applyBorder="1" applyAlignment="1" applyProtection="1">
      <alignment horizontal="left" vertical="center"/>
      <protection locked="0"/>
    </xf>
    <xf numFmtId="0" fontId="6" fillId="0" borderId="16" xfId="0" applyFont="1" applyBorder="1" applyAlignment="1" applyProtection="1">
      <alignment horizontal="left" vertical="center"/>
      <protection locked="0"/>
    </xf>
    <xf numFmtId="0" fontId="5" fillId="2" borderId="11" xfId="0" applyFont="1" applyFill="1" applyBorder="1" applyAlignment="1" applyProtection="1">
      <alignment horizontal="center" vertical="center" wrapText="1"/>
      <protection hidden="1"/>
    </xf>
    <xf numFmtId="0" fontId="5" fillId="2" borderId="12" xfId="0" applyFont="1" applyFill="1" applyBorder="1" applyAlignment="1" applyProtection="1">
      <alignment horizontal="center" vertical="center"/>
      <protection hidden="1"/>
    </xf>
    <xf numFmtId="0" fontId="5" fillId="2" borderId="14" xfId="0" applyFont="1" applyFill="1" applyBorder="1" applyAlignment="1" applyProtection="1">
      <alignment horizontal="center" vertical="center" wrapText="1"/>
      <protection hidden="1"/>
    </xf>
    <xf numFmtId="0" fontId="5" fillId="2" borderId="24" xfId="0" applyFont="1" applyFill="1" applyBorder="1" applyAlignment="1" applyProtection="1">
      <alignment horizontal="center" vertical="center"/>
      <protection hidden="1"/>
    </xf>
    <xf numFmtId="0" fontId="5" fillId="2" borderId="17" xfId="0" applyFont="1" applyFill="1" applyBorder="1" applyAlignment="1" applyProtection="1">
      <alignment horizontal="center" vertical="center"/>
      <protection hidden="1"/>
    </xf>
    <xf numFmtId="0" fontId="11" fillId="0" borderId="0" xfId="0" applyFont="1" applyAlignment="1" applyProtection="1">
      <alignment horizontal="center" vertical="center"/>
      <protection hidden="1"/>
    </xf>
    <xf numFmtId="0" fontId="6" fillId="0" borderId="14" xfId="0" applyFont="1" applyBorder="1" applyAlignment="1" applyProtection="1">
      <alignment horizontal="center" vertical="center"/>
      <protection hidden="1"/>
    </xf>
    <xf numFmtId="0" fontId="6" fillId="0" borderId="24" xfId="0" applyFont="1" applyBorder="1" applyAlignment="1" applyProtection="1">
      <alignment horizontal="center" vertical="center"/>
      <protection hidden="1"/>
    </xf>
    <xf numFmtId="0" fontId="6" fillId="0" borderId="17" xfId="0" applyFont="1" applyBorder="1" applyAlignment="1" applyProtection="1">
      <alignment horizontal="center" vertical="center"/>
      <protection hidden="1"/>
    </xf>
    <xf numFmtId="0" fontId="11" fillId="0" borderId="2" xfId="0" applyFont="1" applyBorder="1" applyAlignment="1" applyProtection="1">
      <alignment horizontal="center" vertical="center"/>
      <protection hidden="1"/>
    </xf>
    <xf numFmtId="0" fontId="22" fillId="0" borderId="32" xfId="0" applyFont="1" applyBorder="1" applyAlignment="1" applyProtection="1">
      <alignment horizontal="center" vertical="center"/>
      <protection locked="0"/>
    </xf>
    <xf numFmtId="0" fontId="22" fillId="0" borderId="33" xfId="0" applyFont="1" applyBorder="1" applyAlignment="1" applyProtection="1">
      <alignment horizontal="center" vertical="center"/>
      <protection locked="0"/>
    </xf>
    <xf numFmtId="0" fontId="22" fillId="0" borderId="40" xfId="0" applyFont="1" applyBorder="1" applyAlignment="1" applyProtection="1">
      <alignment horizontal="center" vertical="center"/>
      <protection locked="0"/>
    </xf>
    <xf numFmtId="0" fontId="6" fillId="0" borderId="18" xfId="0" applyFont="1" applyBorder="1" applyAlignment="1" applyProtection="1">
      <alignment horizontal="left" vertical="center" wrapText="1"/>
      <protection hidden="1"/>
    </xf>
    <xf numFmtId="0" fontId="6" fillId="0" borderId="19" xfId="0" applyFont="1" applyBorder="1" applyAlignment="1" applyProtection="1">
      <alignment horizontal="left" vertical="center" wrapText="1"/>
      <protection hidden="1"/>
    </xf>
    <xf numFmtId="0" fontId="6" fillId="0" borderId="3" xfId="0" applyFont="1" applyBorder="1" applyAlignment="1" applyProtection="1">
      <alignment horizontal="left" vertical="center" wrapText="1"/>
      <protection hidden="1"/>
    </xf>
    <xf numFmtId="0" fontId="6" fillId="0" borderId="25" xfId="0" applyFont="1" applyBorder="1" applyAlignment="1" applyProtection="1">
      <alignment horizontal="left" vertical="center" wrapText="1"/>
      <protection hidden="1"/>
    </xf>
    <xf numFmtId="0" fontId="6" fillId="0" borderId="15" xfId="0" applyFont="1" applyBorder="1" applyAlignment="1" applyProtection="1">
      <alignment horizontal="left" vertical="center" wrapText="1"/>
      <protection hidden="1"/>
    </xf>
    <xf numFmtId="0" fontId="6" fillId="0" borderId="16" xfId="0" applyFont="1" applyBorder="1" applyAlignment="1" applyProtection="1">
      <alignment horizontal="left" vertical="center" wrapText="1"/>
      <protection hidden="1"/>
    </xf>
    <xf numFmtId="0" fontId="6" fillId="0" borderId="14"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5" fillId="2" borderId="0" xfId="0" applyFont="1" applyFill="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6" fillId="3" borderId="3" xfId="0" applyFont="1" applyFill="1" applyBorder="1" applyAlignment="1" applyProtection="1">
      <alignment horizontal="left" vertical="center"/>
      <protection locked="0"/>
    </xf>
    <xf numFmtId="0" fontId="6" fillId="3" borderId="25" xfId="0" applyFont="1" applyFill="1" applyBorder="1" applyAlignment="1" applyProtection="1">
      <alignment horizontal="left" vertical="center"/>
      <protection locked="0"/>
    </xf>
    <xf numFmtId="0" fontId="5" fillId="2" borderId="32" xfId="0" applyFont="1" applyFill="1" applyBorder="1" applyAlignment="1" applyProtection="1">
      <alignment horizontal="left" vertical="center" wrapText="1"/>
      <protection hidden="1"/>
    </xf>
    <xf numFmtId="0" fontId="5" fillId="2" borderId="33" xfId="0" applyFont="1" applyFill="1" applyBorder="1" applyAlignment="1" applyProtection="1">
      <alignment horizontal="left" vertical="center" wrapText="1"/>
      <protection hidden="1"/>
    </xf>
    <xf numFmtId="0" fontId="14" fillId="0" borderId="18" xfId="0" applyFont="1" applyBorder="1" applyAlignment="1" applyProtection="1">
      <alignment horizontal="left" vertical="center" wrapText="1"/>
      <protection locked="0"/>
    </xf>
    <xf numFmtId="0" fontId="14" fillId="0" borderId="36" xfId="0" applyFont="1" applyBorder="1" applyAlignment="1" applyProtection="1">
      <alignment horizontal="left" vertical="center" wrapText="1"/>
      <protection locked="0"/>
    </xf>
    <xf numFmtId="0" fontId="5" fillId="0" borderId="0" xfId="0" applyFont="1" applyAlignment="1" applyProtection="1">
      <alignment horizontal="left" vertical="center"/>
      <protection hidden="1"/>
    </xf>
    <xf numFmtId="0" fontId="8" fillId="0" borderId="11"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14" fillId="0" borderId="11" xfId="0" applyFont="1" applyBorder="1" applyAlignment="1" applyProtection="1">
      <alignment horizontal="center" vertical="center" wrapText="1"/>
      <protection hidden="1"/>
    </xf>
    <xf numFmtId="0" fontId="14" fillId="0" borderId="12" xfId="0" applyFont="1" applyBorder="1" applyAlignment="1" applyProtection="1">
      <alignment horizontal="center" vertical="center" wrapText="1"/>
      <protection hidden="1"/>
    </xf>
    <xf numFmtId="0" fontId="14" fillId="0" borderId="13" xfId="0" applyFont="1" applyBorder="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14" fillId="0" borderId="15" xfId="0" applyFont="1" applyBorder="1" applyAlignment="1" applyProtection="1">
      <alignment horizontal="left" vertical="center" wrapText="1"/>
      <protection locked="0"/>
    </xf>
    <xf numFmtId="0" fontId="14" fillId="0" borderId="35"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34" xfId="0" applyFont="1" applyBorder="1" applyAlignment="1" applyProtection="1">
      <alignment horizontal="left" vertical="center" wrapText="1"/>
      <protection locked="0"/>
    </xf>
    <xf numFmtId="0" fontId="38" fillId="0" borderId="3" xfId="0" applyFont="1" applyBorder="1" applyAlignment="1">
      <alignment horizontal="center" vertical="center" wrapText="1"/>
    </xf>
    <xf numFmtId="0" fontId="6" fillId="3" borderId="18" xfId="0" applyFont="1" applyFill="1" applyBorder="1" applyAlignment="1" applyProtection="1">
      <alignment horizontal="left" vertical="center"/>
      <protection locked="0"/>
    </xf>
    <xf numFmtId="0" fontId="6" fillId="3" borderId="19" xfId="0" applyFont="1" applyFill="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25"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5" fillId="2" borderId="27" xfId="0" applyFont="1" applyFill="1" applyBorder="1" applyAlignment="1" applyProtection="1">
      <alignment horizontal="center" vertical="center"/>
      <protection hidden="1"/>
    </xf>
    <xf numFmtId="0" fontId="5" fillId="2" borderId="45" xfId="0" applyFont="1" applyFill="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39" fillId="0" borderId="4" xfId="0" applyFont="1" applyBorder="1" applyAlignment="1" applyProtection="1">
      <alignment horizontal="center" vertical="center"/>
      <protection hidden="1"/>
    </xf>
    <xf numFmtId="0" fontId="39" fillId="0" borderId="5" xfId="0" applyFont="1" applyBorder="1" applyAlignment="1" applyProtection="1">
      <alignment horizontal="center" vertical="center"/>
      <protection hidden="1"/>
    </xf>
    <xf numFmtId="0" fontId="39" fillId="0" borderId="1" xfId="0" applyFont="1" applyBorder="1" applyAlignment="1" applyProtection="1">
      <alignment horizontal="center" vertical="center"/>
      <protection hidden="1"/>
    </xf>
    <xf numFmtId="0" fontId="39" fillId="0" borderId="0" xfId="0" applyFont="1" applyAlignment="1" applyProtection="1">
      <alignment horizontal="center" vertical="center"/>
      <protection hidden="1"/>
    </xf>
    <xf numFmtId="0" fontId="39" fillId="0" borderId="7" xfId="0" applyFont="1" applyBorder="1" applyAlignment="1" applyProtection="1">
      <alignment horizontal="center" vertical="center"/>
      <protection hidden="1"/>
    </xf>
    <xf numFmtId="0" fontId="39" fillId="0" borderId="8" xfId="0" applyFont="1" applyBorder="1" applyAlignment="1" applyProtection="1">
      <alignment horizontal="center" vertical="center"/>
      <protection hidden="1"/>
    </xf>
    <xf numFmtId="0" fontId="24" fillId="0" borderId="15" xfId="0" applyFont="1" applyBorder="1" applyAlignment="1" applyProtection="1">
      <alignment horizontal="center" vertical="center"/>
      <protection hidden="1"/>
    </xf>
    <xf numFmtId="0" fontId="24" fillId="0" borderId="16" xfId="0" applyFont="1" applyBorder="1" applyAlignment="1" applyProtection="1">
      <alignment horizontal="center" vertical="center"/>
      <protection hidden="1"/>
    </xf>
    <xf numFmtId="0" fontId="24" fillId="0" borderId="3" xfId="0" applyFont="1" applyBorder="1" applyAlignment="1" applyProtection="1">
      <alignment horizontal="center" vertical="center"/>
      <protection hidden="1"/>
    </xf>
    <xf numFmtId="0" fontId="24" fillId="0" borderId="25" xfId="0" applyFont="1" applyBorder="1" applyAlignment="1" applyProtection="1">
      <alignment horizontal="center" vertical="center"/>
      <protection hidden="1"/>
    </xf>
    <xf numFmtId="0" fontId="24" fillId="0" borderId="18" xfId="0" applyFont="1" applyBorder="1" applyAlignment="1" applyProtection="1">
      <alignment horizontal="center" vertical="center"/>
      <protection hidden="1"/>
    </xf>
    <xf numFmtId="0" fontId="24" fillId="0" borderId="19" xfId="0" applyFont="1" applyBorder="1" applyAlignment="1" applyProtection="1">
      <alignment horizontal="center" vertical="center"/>
      <protection hidden="1"/>
    </xf>
    <xf numFmtId="0" fontId="31" fillId="0" borderId="15" xfId="0" applyFont="1" applyBorder="1" applyAlignment="1" applyProtection="1">
      <alignment horizontal="left" vertical="center" wrapText="1"/>
      <protection locked="0"/>
    </xf>
    <xf numFmtId="0" fontId="31" fillId="0" borderId="16" xfId="0" applyFont="1" applyBorder="1" applyAlignment="1" applyProtection="1">
      <alignment horizontal="left" vertical="center" wrapText="1"/>
      <protection locked="0"/>
    </xf>
    <xf numFmtId="0" fontId="31" fillId="0" borderId="3" xfId="0" applyFont="1" applyBorder="1" applyAlignment="1" applyProtection="1">
      <alignment horizontal="left" vertical="center" wrapText="1"/>
      <protection locked="0"/>
    </xf>
    <xf numFmtId="0" fontId="31" fillId="0" borderId="25" xfId="0" applyFont="1" applyBorder="1" applyAlignment="1" applyProtection="1">
      <alignment horizontal="left" vertical="center" wrapText="1"/>
      <protection locked="0"/>
    </xf>
    <xf numFmtId="0" fontId="13" fillId="0" borderId="33" xfId="0" applyFont="1" applyBorder="1" applyAlignment="1" applyProtection="1">
      <alignment horizontal="center" vertical="center" wrapText="1"/>
      <protection hidden="1"/>
    </xf>
    <xf numFmtId="0" fontId="19" fillId="0" borderId="33" xfId="0" applyFont="1" applyBorder="1" applyAlignment="1" applyProtection="1">
      <alignment horizontal="center" vertical="center" wrapText="1"/>
      <protection locked="0"/>
    </xf>
    <xf numFmtId="0" fontId="19" fillId="0" borderId="40" xfId="0" applyFont="1" applyBorder="1" applyAlignment="1" applyProtection="1">
      <alignment horizontal="center" vertical="center" wrapText="1"/>
      <protection locked="0"/>
    </xf>
    <xf numFmtId="0" fontId="35" fillId="0" borderId="33" xfId="0" applyFont="1" applyBorder="1" applyAlignment="1" applyProtection="1">
      <alignment horizontal="center" vertical="center" wrapText="1"/>
      <protection locked="0"/>
    </xf>
    <xf numFmtId="0" fontId="5" fillId="2" borderId="11" xfId="0" applyFont="1" applyFill="1" applyBorder="1" applyAlignment="1" applyProtection="1">
      <alignment horizontal="left" vertical="center" wrapText="1"/>
      <protection hidden="1"/>
    </xf>
    <xf numFmtId="0" fontId="40" fillId="12" borderId="59" xfId="0" applyFont="1" applyFill="1" applyBorder="1" applyAlignment="1">
      <alignment horizontal="left" vertical="center" wrapText="1"/>
    </xf>
    <xf numFmtId="0" fontId="40" fillId="12" borderId="60" xfId="0" applyFont="1" applyFill="1" applyBorder="1" applyAlignment="1">
      <alignment horizontal="left" vertical="center" wrapText="1"/>
    </xf>
    <xf numFmtId="0" fontId="41" fillId="12" borderId="61" xfId="0" applyFont="1" applyFill="1" applyBorder="1" applyAlignment="1">
      <alignment horizontal="center" vertical="center" wrapText="1"/>
    </xf>
    <xf numFmtId="0" fontId="41" fillId="12" borderId="62" xfId="0" applyFont="1" applyFill="1" applyBorder="1" applyAlignment="1">
      <alignment horizontal="center" vertical="center" wrapText="1"/>
    </xf>
    <xf numFmtId="0" fontId="41" fillId="12" borderId="0" xfId="0" applyFont="1" applyFill="1" applyAlignment="1">
      <alignment horizontal="center" vertical="center" wrapText="1"/>
    </xf>
    <xf numFmtId="0" fontId="41" fillId="12" borderId="64" xfId="0" applyFont="1" applyFill="1" applyBorder="1" applyAlignment="1">
      <alignment horizontal="center" vertical="center" wrapText="1"/>
    </xf>
    <xf numFmtId="0" fontId="41" fillId="12" borderId="67" xfId="0" applyFont="1" applyFill="1" applyBorder="1" applyAlignment="1">
      <alignment horizontal="center" vertical="center" wrapText="1"/>
    </xf>
    <xf numFmtId="0" fontId="41" fillId="12" borderId="68" xfId="0" applyFont="1" applyFill="1" applyBorder="1" applyAlignment="1">
      <alignment horizontal="center" vertical="center" wrapText="1"/>
    </xf>
    <xf numFmtId="0" fontId="40" fillId="12" borderId="63" xfId="0" applyFont="1" applyFill="1" applyBorder="1" applyAlignment="1">
      <alignment horizontal="left" vertical="center" wrapText="1"/>
    </xf>
    <xf numFmtId="0" fontId="40" fillId="12" borderId="65" xfId="0" applyFont="1" applyFill="1" applyBorder="1" applyAlignment="1">
      <alignment horizontal="left" vertical="center" wrapText="1"/>
    </xf>
    <xf numFmtId="0" fontId="40" fillId="12" borderId="66" xfId="0" applyFont="1" applyFill="1" applyBorder="1" applyAlignment="1">
      <alignment horizontal="left" vertical="center" wrapText="1"/>
    </xf>
    <xf numFmtId="0" fontId="6" fillId="3" borderId="15" xfId="0" applyFont="1" applyFill="1" applyBorder="1" applyAlignment="1" applyProtection="1">
      <alignment horizontal="left" vertical="center"/>
      <protection locked="0"/>
    </xf>
    <xf numFmtId="0" fontId="6" fillId="3" borderId="16" xfId="0" applyFont="1" applyFill="1" applyBorder="1" applyAlignment="1" applyProtection="1">
      <alignment horizontal="left" vertical="center"/>
      <protection locked="0"/>
    </xf>
    <xf numFmtId="0" fontId="31" fillId="0" borderId="3"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53"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41" fillId="12" borderId="0" xfId="0" applyFont="1" applyFill="1" applyBorder="1" applyAlignment="1">
      <alignment horizontal="center" vertical="center" wrapText="1"/>
    </xf>
    <xf numFmtId="0" fontId="40" fillId="12" borderId="0" xfId="0" applyFont="1" applyFill="1" applyBorder="1" applyAlignment="1">
      <alignment horizontal="left" vertical="center" wrapText="1"/>
    </xf>
  </cellXfs>
  <cellStyles count="4">
    <cellStyle name="Hipervínculo" xfId="2" builtinId="8"/>
    <cellStyle name="Normal" xfId="0" builtinId="0"/>
    <cellStyle name="Normal 2" xfId="3" xr:uid="{FC9C1E9A-D9F2-456B-8075-2CCF526D91F1}"/>
    <cellStyle name="Porcentaje" xfId="1" builtinId="5"/>
  </cellStyles>
  <dxfs count="44">
    <dxf>
      <border>
        <left style="thin">
          <color auto="1"/>
        </left>
        <right style="thin">
          <color auto="1"/>
        </right>
        <top style="thin">
          <color auto="1"/>
        </top>
        <bottom style="thin">
          <color auto="1"/>
        </bottom>
        <vertical/>
        <horizontal/>
      </border>
    </dxf>
    <dxf>
      <font>
        <color theme="0"/>
      </font>
    </dxf>
    <dxf>
      <font>
        <color theme="0"/>
      </font>
    </dxf>
    <dxf>
      <font>
        <color theme="0"/>
      </font>
      <fill>
        <patternFill>
          <bgColor theme="0"/>
        </patternFill>
      </fill>
      <border>
        <left/>
        <right/>
        <top/>
        <bottom/>
        <vertical/>
        <horizontal/>
      </border>
    </dxf>
    <dxf>
      <font>
        <color rgb="FFFFC000"/>
      </font>
    </dxf>
    <dxf>
      <font>
        <color theme="9" tint="-0.24994659260841701"/>
      </font>
    </dxf>
    <dxf>
      <font>
        <color rgb="FFFF0000"/>
      </font>
    </dxf>
    <dxf>
      <font>
        <color rgb="FFFF9999"/>
      </font>
    </dxf>
    <dxf>
      <font>
        <color theme="0"/>
      </font>
    </dxf>
    <dxf>
      <font>
        <color rgb="FFFF0000"/>
      </font>
    </dxf>
    <dxf>
      <font>
        <color rgb="FFFF9999"/>
      </font>
    </dxf>
    <dxf>
      <font>
        <color rgb="FFFFC000"/>
      </font>
    </dxf>
    <dxf>
      <font>
        <color theme="9" tint="-0.24994659260841701"/>
      </font>
    </dxf>
    <dxf>
      <font>
        <color rgb="FF9C0006"/>
      </font>
      <fill>
        <patternFill>
          <bgColor rgb="FFFFC7CE"/>
        </patternFill>
      </fill>
    </dxf>
    <dxf>
      <font>
        <color rgb="FF0000FF"/>
      </font>
      <fill>
        <patternFill>
          <bgColor theme="8" tint="0.79998168889431442"/>
        </patternFill>
      </fill>
    </dxf>
    <dxf>
      <font>
        <color theme="0"/>
      </font>
      <fill>
        <patternFill>
          <bgColor theme="0"/>
        </patternFill>
      </fill>
      <border>
        <left/>
        <right/>
        <top/>
        <bottom/>
        <vertical/>
        <horizontal/>
      </border>
    </dxf>
    <dxf>
      <font>
        <color theme="0"/>
      </font>
    </dxf>
    <dxf>
      <font>
        <color theme="0"/>
      </font>
      <fill>
        <patternFill patternType="none">
          <bgColor auto="1"/>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border>
        <left/>
        <right/>
        <top/>
        <bottom/>
        <vertical/>
        <horizontal/>
      </border>
    </dxf>
    <dxf>
      <font>
        <color theme="0"/>
      </font>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bottom/>
        <vertical/>
        <horizontal/>
      </border>
    </dxf>
    <dxf>
      <font>
        <color theme="0"/>
      </font>
    </dxf>
    <dxf>
      <font>
        <color rgb="FF0000FF"/>
      </font>
      <fill>
        <patternFill>
          <bgColor theme="4" tint="0.79998168889431442"/>
        </patternFill>
      </fill>
    </dxf>
    <dxf>
      <font>
        <color rgb="FF9C0006"/>
      </font>
      <fill>
        <patternFill>
          <bgColor rgb="FFFFC7CE"/>
        </patternFill>
      </fill>
    </dxf>
    <dxf>
      <font>
        <color rgb="FF9C0006"/>
      </font>
      <fill>
        <patternFill>
          <bgColor rgb="FFFFC7CE"/>
        </patternFill>
      </fill>
    </dxf>
    <dxf>
      <font>
        <color rgb="FF0000FF"/>
      </font>
      <fill>
        <patternFill>
          <bgColor theme="4" tint="0.79998168889431442"/>
        </patternFill>
      </fill>
    </dxf>
    <dxf>
      <font>
        <color theme="0"/>
      </font>
      <fill>
        <patternFill>
          <bgColor theme="0"/>
        </patternFill>
      </fill>
      <border>
        <left/>
        <right/>
        <top/>
        <bottom/>
        <vertical/>
        <horizontal/>
      </border>
    </dxf>
    <dxf>
      <font>
        <color rgb="FFFF0000"/>
      </font>
      <fill>
        <patternFill>
          <fgColor auto="1"/>
          <bgColor rgb="FFFFCCCC"/>
        </patternFill>
      </fill>
    </dxf>
    <dxf>
      <font>
        <color rgb="FF0000FF"/>
      </font>
      <fill>
        <patternFill>
          <bgColor theme="4" tint="0.79998168889431442"/>
        </patternFill>
      </fill>
    </dxf>
    <dxf>
      <font>
        <color rgb="FFFF0000"/>
      </font>
    </dxf>
    <dxf>
      <font>
        <color rgb="FFFF9999"/>
      </font>
    </dxf>
    <dxf>
      <font>
        <color rgb="FFFFC000"/>
      </font>
    </dxf>
    <dxf>
      <font>
        <color rgb="FF00B050"/>
      </font>
    </dxf>
    <dxf>
      <fill>
        <patternFill>
          <bgColor theme="2"/>
        </patternFill>
      </fill>
    </dxf>
    <dxf>
      <alignment vertical="center"/>
    </dxf>
    <dxf>
      <alignment vertical="center"/>
    </dxf>
    <dxf>
      <alignment vertical="center"/>
    </dxf>
    <dxf>
      <alignment vertical="cent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dinámica 1" table="0" count="1" xr9:uid="{63BC340D-363D-48D1-A5BF-9FBEF1820435}">
      <tableStyleElement type="wholeTable" dxfId="43"/>
    </tableStyle>
  </tableStyles>
  <colors>
    <mruColors>
      <color rgb="FF0000FF"/>
      <color rgb="FFFFFFCC"/>
      <color rgb="FFFF9999"/>
      <color rgb="FFCCCCFF"/>
      <color rgb="FFCCFFCC"/>
      <color rgb="FF00FF99"/>
      <color rgb="FFFFCCCC"/>
      <color rgb="FF9AE8E6"/>
      <color rgb="FF00FFCC"/>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800" b="1"/>
              <a:t>MATRIZ DE IMPORTANCIA</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manualLayout>
          <c:layoutTarget val="inner"/>
          <c:xMode val="edge"/>
          <c:yMode val="edge"/>
          <c:x val="6.5482857340852199E-2"/>
          <c:y val="0.10669365721997301"/>
          <c:w val="0.91312000294517637"/>
          <c:h val="0.76686027606873031"/>
        </c:manualLayout>
      </c:layout>
      <c:scatterChart>
        <c:scatterStyle val="lineMarker"/>
        <c:varyColors val="0"/>
        <c:ser>
          <c:idx val="0"/>
          <c:order val="0"/>
          <c:tx>
            <c:v>UMBRAL 1</c:v>
          </c:tx>
          <c:spPr>
            <a:ln w="19050" cap="rnd">
              <a:solidFill>
                <a:srgbClr val="00FF99"/>
              </a:solidFill>
              <a:prstDash val="lgDash"/>
              <a:round/>
            </a:ln>
            <a:effectLst/>
          </c:spPr>
          <c:marker>
            <c:symbol val="square"/>
            <c:size val="2"/>
            <c:spPr>
              <a:noFill/>
              <a:ln w="9525">
                <a:solidFill>
                  <a:schemeClr val="bg1"/>
                </a:solidFill>
              </a:ln>
              <a:effectLst/>
            </c:spPr>
          </c:marker>
          <c:xVal>
            <c:numRef>
              <c:f>MATRICES!$B$3:$B$50</c:f>
              <c:numCache>
                <c:formatCode>General</c:formatCode>
                <c:ptCount val="48"/>
                <c:pt idx="0">
                  <c:v>2</c:v>
                </c:pt>
                <c:pt idx="1">
                  <c:v>2.25</c:v>
                </c:pt>
                <c:pt idx="2">
                  <c:v>2.5</c:v>
                </c:pt>
                <c:pt idx="3">
                  <c:v>2.75</c:v>
                </c:pt>
                <c:pt idx="4">
                  <c:v>3</c:v>
                </c:pt>
                <c:pt idx="5">
                  <c:v>3.25</c:v>
                </c:pt>
                <c:pt idx="6">
                  <c:v>3.5</c:v>
                </c:pt>
                <c:pt idx="7">
                  <c:v>3.75</c:v>
                </c:pt>
                <c:pt idx="8">
                  <c:v>4</c:v>
                </c:pt>
                <c:pt idx="9">
                  <c:v>4.25</c:v>
                </c:pt>
                <c:pt idx="10">
                  <c:v>4.5</c:v>
                </c:pt>
                <c:pt idx="11">
                  <c:v>4.75</c:v>
                </c:pt>
                <c:pt idx="12">
                  <c:v>5</c:v>
                </c:pt>
                <c:pt idx="13">
                  <c:v>5.25</c:v>
                </c:pt>
                <c:pt idx="14">
                  <c:v>5.5</c:v>
                </c:pt>
                <c:pt idx="15">
                  <c:v>5.75</c:v>
                </c:pt>
                <c:pt idx="16">
                  <c:v>6</c:v>
                </c:pt>
                <c:pt idx="17">
                  <c:v>6.25</c:v>
                </c:pt>
                <c:pt idx="18">
                  <c:v>6.5</c:v>
                </c:pt>
                <c:pt idx="19">
                  <c:v>6.75</c:v>
                </c:pt>
                <c:pt idx="20">
                  <c:v>7</c:v>
                </c:pt>
                <c:pt idx="21">
                  <c:v>7.25</c:v>
                </c:pt>
                <c:pt idx="22">
                  <c:v>7.5</c:v>
                </c:pt>
                <c:pt idx="23">
                  <c:v>7.75</c:v>
                </c:pt>
                <c:pt idx="24">
                  <c:v>8</c:v>
                </c:pt>
                <c:pt idx="25">
                  <c:v>8.25</c:v>
                </c:pt>
                <c:pt idx="26">
                  <c:v>8.5</c:v>
                </c:pt>
                <c:pt idx="27">
                  <c:v>8.75</c:v>
                </c:pt>
                <c:pt idx="28">
                  <c:v>9</c:v>
                </c:pt>
                <c:pt idx="29">
                  <c:v>9.25</c:v>
                </c:pt>
                <c:pt idx="30">
                  <c:v>9.5</c:v>
                </c:pt>
                <c:pt idx="31">
                  <c:v>9.75</c:v>
                </c:pt>
                <c:pt idx="32">
                  <c:v>10</c:v>
                </c:pt>
                <c:pt idx="33">
                  <c:v>10.25</c:v>
                </c:pt>
                <c:pt idx="34">
                  <c:v>10.5</c:v>
                </c:pt>
                <c:pt idx="35">
                  <c:v>10.75</c:v>
                </c:pt>
                <c:pt idx="36">
                  <c:v>11</c:v>
                </c:pt>
                <c:pt idx="37">
                  <c:v>11.25</c:v>
                </c:pt>
                <c:pt idx="38">
                  <c:v>11.5</c:v>
                </c:pt>
                <c:pt idx="39">
                  <c:v>11.75</c:v>
                </c:pt>
                <c:pt idx="40">
                  <c:v>12</c:v>
                </c:pt>
                <c:pt idx="41">
                  <c:v>12.25</c:v>
                </c:pt>
                <c:pt idx="42">
                  <c:v>12.5</c:v>
                </c:pt>
                <c:pt idx="43">
                  <c:v>12.75</c:v>
                </c:pt>
                <c:pt idx="44">
                  <c:v>13</c:v>
                </c:pt>
                <c:pt idx="45">
                  <c:v>13.25</c:v>
                </c:pt>
                <c:pt idx="46">
                  <c:v>13.5</c:v>
                </c:pt>
                <c:pt idx="47">
                  <c:v>13.75</c:v>
                </c:pt>
              </c:numCache>
            </c:numRef>
          </c:xVal>
          <c:yVal>
            <c:numRef>
              <c:f>MATRICES!$C$3:$C$50</c:f>
              <c:numCache>
                <c:formatCode>0.0</c:formatCode>
                <c:ptCount val="48"/>
                <c:pt idx="0">
                  <c:v>12</c:v>
                </c:pt>
                <c:pt idx="1">
                  <c:v>10.666666666666666</c:v>
                </c:pt>
                <c:pt idx="2">
                  <c:v>9.6</c:v>
                </c:pt>
                <c:pt idx="3">
                  <c:v>8.7272727272727266</c:v>
                </c:pt>
                <c:pt idx="4">
                  <c:v>8</c:v>
                </c:pt>
                <c:pt idx="5">
                  <c:v>7.384615384615385</c:v>
                </c:pt>
                <c:pt idx="6">
                  <c:v>6.8571428571428568</c:v>
                </c:pt>
                <c:pt idx="7">
                  <c:v>6.4</c:v>
                </c:pt>
                <c:pt idx="8">
                  <c:v>6</c:v>
                </c:pt>
                <c:pt idx="9">
                  <c:v>5.6470588235294121</c:v>
                </c:pt>
                <c:pt idx="10">
                  <c:v>5.333333333333333</c:v>
                </c:pt>
                <c:pt idx="11">
                  <c:v>5.0526315789473681</c:v>
                </c:pt>
                <c:pt idx="12">
                  <c:v>4.8</c:v>
                </c:pt>
                <c:pt idx="13">
                  <c:v>4.5714285714285712</c:v>
                </c:pt>
                <c:pt idx="14">
                  <c:v>4.3636363636363633</c:v>
                </c:pt>
                <c:pt idx="15">
                  <c:v>4.1739130434782608</c:v>
                </c:pt>
                <c:pt idx="16">
                  <c:v>4</c:v>
                </c:pt>
                <c:pt idx="17">
                  <c:v>3.84</c:v>
                </c:pt>
                <c:pt idx="18">
                  <c:v>3.6923076923076925</c:v>
                </c:pt>
                <c:pt idx="19">
                  <c:v>3.5555555555555554</c:v>
                </c:pt>
                <c:pt idx="20">
                  <c:v>3.4285714285714284</c:v>
                </c:pt>
                <c:pt idx="21">
                  <c:v>3.3103448275862069</c:v>
                </c:pt>
                <c:pt idx="22">
                  <c:v>3.2</c:v>
                </c:pt>
                <c:pt idx="23">
                  <c:v>3.096774193548387</c:v>
                </c:pt>
                <c:pt idx="24">
                  <c:v>3</c:v>
                </c:pt>
                <c:pt idx="25">
                  <c:v>2.9090909090909092</c:v>
                </c:pt>
                <c:pt idx="26">
                  <c:v>2.8235294117647061</c:v>
                </c:pt>
                <c:pt idx="27">
                  <c:v>2.7428571428571429</c:v>
                </c:pt>
                <c:pt idx="28">
                  <c:v>2.6666666666666665</c:v>
                </c:pt>
                <c:pt idx="29">
                  <c:v>2.5945945945945947</c:v>
                </c:pt>
                <c:pt idx="30">
                  <c:v>2.5263157894736841</c:v>
                </c:pt>
                <c:pt idx="31">
                  <c:v>2.4615384615384617</c:v>
                </c:pt>
                <c:pt idx="32">
                  <c:v>2.4</c:v>
                </c:pt>
                <c:pt idx="33">
                  <c:v>2.3414634146341462</c:v>
                </c:pt>
                <c:pt idx="34">
                  <c:v>2.2857142857142856</c:v>
                </c:pt>
                <c:pt idx="35">
                  <c:v>2.2325581395348837</c:v>
                </c:pt>
                <c:pt idx="36">
                  <c:v>2.1818181818181817</c:v>
                </c:pt>
                <c:pt idx="37">
                  <c:v>2.1333333333333333</c:v>
                </c:pt>
                <c:pt idx="38">
                  <c:v>2.0869565217391304</c:v>
                </c:pt>
                <c:pt idx="39">
                  <c:v>2.0425531914893615</c:v>
                </c:pt>
                <c:pt idx="40">
                  <c:v>2</c:v>
                </c:pt>
                <c:pt idx="41">
                  <c:v>1.9591836734693877</c:v>
                </c:pt>
                <c:pt idx="42">
                  <c:v>1.92</c:v>
                </c:pt>
                <c:pt idx="43">
                  <c:v>1.8823529411764706</c:v>
                </c:pt>
                <c:pt idx="44">
                  <c:v>1.8461538461538463</c:v>
                </c:pt>
                <c:pt idx="45">
                  <c:v>1.8113207547169812</c:v>
                </c:pt>
                <c:pt idx="46">
                  <c:v>1.7777777777777777</c:v>
                </c:pt>
                <c:pt idx="47">
                  <c:v>1.7454545454545454</c:v>
                </c:pt>
              </c:numCache>
            </c:numRef>
          </c:yVal>
          <c:smooth val="0"/>
          <c:extLst>
            <c:ext xmlns:c16="http://schemas.microsoft.com/office/drawing/2014/chart" uri="{C3380CC4-5D6E-409C-BE32-E72D297353CC}">
              <c16:uniqueId val="{00000000-528D-47C9-AF76-9D2B294197D1}"/>
            </c:ext>
          </c:extLst>
        </c:ser>
        <c:ser>
          <c:idx val="1"/>
          <c:order val="1"/>
          <c:tx>
            <c:v>UMBRAL 2</c:v>
          </c:tx>
          <c:spPr>
            <a:ln w="19050" cap="rnd">
              <a:solidFill>
                <a:srgbClr val="FFC000"/>
              </a:solidFill>
              <a:prstDash val="lgDash"/>
              <a:round/>
            </a:ln>
            <a:effectLst/>
          </c:spPr>
          <c:marker>
            <c:symbol val="square"/>
            <c:size val="2"/>
            <c:spPr>
              <a:noFill/>
              <a:ln w="9525">
                <a:solidFill>
                  <a:srgbClr val="FF9999"/>
                </a:solidFill>
              </a:ln>
              <a:effectLst/>
            </c:spPr>
          </c:marker>
          <c:xVal>
            <c:numRef>
              <c:f>MATRICES!$E$3:$E$50</c:f>
              <c:numCache>
                <c:formatCode>General</c:formatCode>
                <c:ptCount val="48"/>
                <c:pt idx="0">
                  <c:v>2</c:v>
                </c:pt>
                <c:pt idx="1">
                  <c:v>2.25</c:v>
                </c:pt>
                <c:pt idx="2">
                  <c:v>2.5</c:v>
                </c:pt>
                <c:pt idx="3">
                  <c:v>2.75</c:v>
                </c:pt>
                <c:pt idx="4">
                  <c:v>3</c:v>
                </c:pt>
                <c:pt idx="5">
                  <c:v>3.25</c:v>
                </c:pt>
                <c:pt idx="6">
                  <c:v>3.5</c:v>
                </c:pt>
                <c:pt idx="7">
                  <c:v>3.75</c:v>
                </c:pt>
                <c:pt idx="8">
                  <c:v>4</c:v>
                </c:pt>
                <c:pt idx="9">
                  <c:v>4.25</c:v>
                </c:pt>
                <c:pt idx="10">
                  <c:v>4.5</c:v>
                </c:pt>
                <c:pt idx="11">
                  <c:v>4.75</c:v>
                </c:pt>
                <c:pt idx="12">
                  <c:v>5</c:v>
                </c:pt>
                <c:pt idx="13">
                  <c:v>5.25</c:v>
                </c:pt>
                <c:pt idx="14">
                  <c:v>5.5</c:v>
                </c:pt>
                <c:pt idx="15">
                  <c:v>5.75</c:v>
                </c:pt>
                <c:pt idx="16">
                  <c:v>6</c:v>
                </c:pt>
                <c:pt idx="17">
                  <c:v>6.25</c:v>
                </c:pt>
                <c:pt idx="18">
                  <c:v>6.5</c:v>
                </c:pt>
                <c:pt idx="19">
                  <c:v>6.75</c:v>
                </c:pt>
                <c:pt idx="20">
                  <c:v>7</c:v>
                </c:pt>
                <c:pt idx="21">
                  <c:v>7.25</c:v>
                </c:pt>
                <c:pt idx="22">
                  <c:v>7.5</c:v>
                </c:pt>
                <c:pt idx="23">
                  <c:v>7.75</c:v>
                </c:pt>
                <c:pt idx="24">
                  <c:v>8</c:v>
                </c:pt>
                <c:pt idx="25">
                  <c:v>8.25</c:v>
                </c:pt>
                <c:pt idx="26">
                  <c:v>8.5</c:v>
                </c:pt>
                <c:pt idx="27">
                  <c:v>8.75</c:v>
                </c:pt>
                <c:pt idx="28">
                  <c:v>9</c:v>
                </c:pt>
                <c:pt idx="29">
                  <c:v>9.25</c:v>
                </c:pt>
                <c:pt idx="30">
                  <c:v>9.5</c:v>
                </c:pt>
                <c:pt idx="31">
                  <c:v>9.75</c:v>
                </c:pt>
                <c:pt idx="32">
                  <c:v>10</c:v>
                </c:pt>
                <c:pt idx="33">
                  <c:v>10.25</c:v>
                </c:pt>
                <c:pt idx="34">
                  <c:v>10.5</c:v>
                </c:pt>
                <c:pt idx="35">
                  <c:v>10.75</c:v>
                </c:pt>
                <c:pt idx="36">
                  <c:v>11</c:v>
                </c:pt>
                <c:pt idx="37">
                  <c:v>11.25</c:v>
                </c:pt>
                <c:pt idx="38">
                  <c:v>11.5</c:v>
                </c:pt>
                <c:pt idx="39">
                  <c:v>11.75</c:v>
                </c:pt>
                <c:pt idx="40">
                  <c:v>12</c:v>
                </c:pt>
                <c:pt idx="41">
                  <c:v>12.25</c:v>
                </c:pt>
                <c:pt idx="42">
                  <c:v>12.5</c:v>
                </c:pt>
                <c:pt idx="43">
                  <c:v>12.75</c:v>
                </c:pt>
                <c:pt idx="44">
                  <c:v>13</c:v>
                </c:pt>
                <c:pt idx="45">
                  <c:v>13.25</c:v>
                </c:pt>
                <c:pt idx="46">
                  <c:v>13.5</c:v>
                </c:pt>
                <c:pt idx="47">
                  <c:v>13.75</c:v>
                </c:pt>
              </c:numCache>
            </c:numRef>
          </c:xVal>
          <c:yVal>
            <c:numRef>
              <c:f>MATRICES!$F$3:$F$50</c:f>
              <c:numCache>
                <c:formatCode>0.0</c:formatCode>
                <c:ptCount val="48"/>
                <c:pt idx="0">
                  <c:v>20</c:v>
                </c:pt>
                <c:pt idx="1">
                  <c:v>17.777777777777779</c:v>
                </c:pt>
                <c:pt idx="2">
                  <c:v>16</c:v>
                </c:pt>
                <c:pt idx="3">
                  <c:v>14.545454545454545</c:v>
                </c:pt>
                <c:pt idx="4">
                  <c:v>13.333333333333334</c:v>
                </c:pt>
                <c:pt idx="5">
                  <c:v>12.307692307692308</c:v>
                </c:pt>
                <c:pt idx="6">
                  <c:v>11.428571428571429</c:v>
                </c:pt>
                <c:pt idx="7">
                  <c:v>10.666666666666666</c:v>
                </c:pt>
                <c:pt idx="8">
                  <c:v>10</c:v>
                </c:pt>
                <c:pt idx="9">
                  <c:v>9.4117647058823533</c:v>
                </c:pt>
                <c:pt idx="10">
                  <c:v>8.8888888888888893</c:v>
                </c:pt>
                <c:pt idx="11">
                  <c:v>8.4210526315789469</c:v>
                </c:pt>
                <c:pt idx="12">
                  <c:v>8</c:v>
                </c:pt>
                <c:pt idx="13">
                  <c:v>7.6190476190476186</c:v>
                </c:pt>
                <c:pt idx="14">
                  <c:v>7.2727272727272725</c:v>
                </c:pt>
                <c:pt idx="15">
                  <c:v>6.9565217391304346</c:v>
                </c:pt>
                <c:pt idx="16">
                  <c:v>6.666666666666667</c:v>
                </c:pt>
                <c:pt idx="17">
                  <c:v>6.4</c:v>
                </c:pt>
                <c:pt idx="18">
                  <c:v>6.1538461538461542</c:v>
                </c:pt>
                <c:pt idx="19">
                  <c:v>5.9259259259259256</c:v>
                </c:pt>
                <c:pt idx="20">
                  <c:v>5.7142857142857144</c:v>
                </c:pt>
                <c:pt idx="21">
                  <c:v>5.5172413793103452</c:v>
                </c:pt>
                <c:pt idx="22">
                  <c:v>5.333333333333333</c:v>
                </c:pt>
                <c:pt idx="23">
                  <c:v>5.161290322580645</c:v>
                </c:pt>
                <c:pt idx="24">
                  <c:v>5</c:v>
                </c:pt>
                <c:pt idx="25">
                  <c:v>4.8484848484848486</c:v>
                </c:pt>
                <c:pt idx="26">
                  <c:v>4.7058823529411766</c:v>
                </c:pt>
                <c:pt idx="27">
                  <c:v>4.5714285714285712</c:v>
                </c:pt>
                <c:pt idx="28">
                  <c:v>4.4444444444444446</c:v>
                </c:pt>
                <c:pt idx="29">
                  <c:v>4.3243243243243246</c:v>
                </c:pt>
                <c:pt idx="30">
                  <c:v>4.2105263157894735</c:v>
                </c:pt>
                <c:pt idx="31">
                  <c:v>4.1025641025641022</c:v>
                </c:pt>
                <c:pt idx="32">
                  <c:v>4</c:v>
                </c:pt>
                <c:pt idx="33">
                  <c:v>3.9024390243902438</c:v>
                </c:pt>
                <c:pt idx="34">
                  <c:v>3.8095238095238093</c:v>
                </c:pt>
                <c:pt idx="35">
                  <c:v>3.7209302325581395</c:v>
                </c:pt>
                <c:pt idx="36">
                  <c:v>3.6363636363636362</c:v>
                </c:pt>
                <c:pt idx="37">
                  <c:v>3.5555555555555554</c:v>
                </c:pt>
                <c:pt idx="38">
                  <c:v>3.4782608695652173</c:v>
                </c:pt>
                <c:pt idx="39">
                  <c:v>3.4042553191489362</c:v>
                </c:pt>
                <c:pt idx="40">
                  <c:v>3.3333333333333335</c:v>
                </c:pt>
                <c:pt idx="41">
                  <c:v>3.2653061224489797</c:v>
                </c:pt>
                <c:pt idx="42">
                  <c:v>3.2</c:v>
                </c:pt>
                <c:pt idx="43">
                  <c:v>3.1372549019607843</c:v>
                </c:pt>
                <c:pt idx="44">
                  <c:v>3.0769230769230771</c:v>
                </c:pt>
                <c:pt idx="45">
                  <c:v>3.0188679245283021</c:v>
                </c:pt>
                <c:pt idx="46">
                  <c:v>2.9629629629629628</c:v>
                </c:pt>
                <c:pt idx="47">
                  <c:v>2.9090909090909092</c:v>
                </c:pt>
              </c:numCache>
            </c:numRef>
          </c:yVal>
          <c:smooth val="0"/>
          <c:extLst>
            <c:ext xmlns:c16="http://schemas.microsoft.com/office/drawing/2014/chart" uri="{C3380CC4-5D6E-409C-BE32-E72D297353CC}">
              <c16:uniqueId val="{00000002-528D-47C9-AF76-9D2B294197D1}"/>
            </c:ext>
          </c:extLst>
        </c:ser>
        <c:ser>
          <c:idx val="2"/>
          <c:order val="2"/>
          <c:tx>
            <c:v>UMBRAL 3</c:v>
          </c:tx>
          <c:spPr>
            <a:ln w="25400" cap="rnd">
              <a:solidFill>
                <a:srgbClr val="FF9999"/>
              </a:solidFill>
              <a:prstDash val="lgDash"/>
              <a:round/>
            </a:ln>
            <a:effectLst/>
          </c:spPr>
          <c:marker>
            <c:symbol val="circle"/>
            <c:size val="2"/>
            <c:spPr>
              <a:noFill/>
              <a:ln w="9525">
                <a:solidFill>
                  <a:srgbClr val="FF9999"/>
                </a:solidFill>
              </a:ln>
              <a:effectLst/>
            </c:spPr>
          </c:marker>
          <c:xVal>
            <c:numRef>
              <c:f>MATRICES!$H$3:$H$50</c:f>
              <c:numCache>
                <c:formatCode>General</c:formatCode>
                <c:ptCount val="48"/>
                <c:pt idx="0">
                  <c:v>2</c:v>
                </c:pt>
                <c:pt idx="1">
                  <c:v>2.25</c:v>
                </c:pt>
                <c:pt idx="2">
                  <c:v>2.5</c:v>
                </c:pt>
                <c:pt idx="3">
                  <c:v>2.75</c:v>
                </c:pt>
                <c:pt idx="4">
                  <c:v>3</c:v>
                </c:pt>
                <c:pt idx="5">
                  <c:v>3.25</c:v>
                </c:pt>
                <c:pt idx="6">
                  <c:v>3.5</c:v>
                </c:pt>
                <c:pt idx="7">
                  <c:v>3.75</c:v>
                </c:pt>
                <c:pt idx="8">
                  <c:v>4</c:v>
                </c:pt>
                <c:pt idx="9">
                  <c:v>4.25</c:v>
                </c:pt>
                <c:pt idx="10">
                  <c:v>4.5</c:v>
                </c:pt>
                <c:pt idx="11">
                  <c:v>4.75</c:v>
                </c:pt>
                <c:pt idx="12">
                  <c:v>5</c:v>
                </c:pt>
                <c:pt idx="13">
                  <c:v>5.25</c:v>
                </c:pt>
                <c:pt idx="14">
                  <c:v>5.5</c:v>
                </c:pt>
                <c:pt idx="15">
                  <c:v>5.75</c:v>
                </c:pt>
                <c:pt idx="16">
                  <c:v>6</c:v>
                </c:pt>
                <c:pt idx="17">
                  <c:v>6.25</c:v>
                </c:pt>
                <c:pt idx="18">
                  <c:v>6.5</c:v>
                </c:pt>
                <c:pt idx="19">
                  <c:v>6.75</c:v>
                </c:pt>
                <c:pt idx="20">
                  <c:v>7</c:v>
                </c:pt>
                <c:pt idx="21">
                  <c:v>7.25</c:v>
                </c:pt>
                <c:pt idx="22">
                  <c:v>7.5</c:v>
                </c:pt>
                <c:pt idx="23">
                  <c:v>7.75</c:v>
                </c:pt>
                <c:pt idx="24">
                  <c:v>8</c:v>
                </c:pt>
                <c:pt idx="25">
                  <c:v>8.25</c:v>
                </c:pt>
                <c:pt idx="26">
                  <c:v>8.5</c:v>
                </c:pt>
                <c:pt idx="27">
                  <c:v>8.75</c:v>
                </c:pt>
                <c:pt idx="28">
                  <c:v>9</c:v>
                </c:pt>
                <c:pt idx="29">
                  <c:v>9.25</c:v>
                </c:pt>
                <c:pt idx="30">
                  <c:v>9.5</c:v>
                </c:pt>
                <c:pt idx="31">
                  <c:v>9.75</c:v>
                </c:pt>
                <c:pt idx="32">
                  <c:v>10</c:v>
                </c:pt>
                <c:pt idx="33">
                  <c:v>10.25</c:v>
                </c:pt>
                <c:pt idx="34">
                  <c:v>10.5</c:v>
                </c:pt>
                <c:pt idx="35">
                  <c:v>10.75</c:v>
                </c:pt>
                <c:pt idx="36">
                  <c:v>11</c:v>
                </c:pt>
                <c:pt idx="37">
                  <c:v>11.25</c:v>
                </c:pt>
                <c:pt idx="38">
                  <c:v>11.5</c:v>
                </c:pt>
                <c:pt idx="39">
                  <c:v>11.75</c:v>
                </c:pt>
                <c:pt idx="40">
                  <c:v>12</c:v>
                </c:pt>
                <c:pt idx="41">
                  <c:v>12.25</c:v>
                </c:pt>
                <c:pt idx="42">
                  <c:v>12.5</c:v>
                </c:pt>
                <c:pt idx="43">
                  <c:v>12.75</c:v>
                </c:pt>
                <c:pt idx="44">
                  <c:v>13</c:v>
                </c:pt>
                <c:pt idx="45">
                  <c:v>13.25</c:v>
                </c:pt>
                <c:pt idx="46">
                  <c:v>13.5</c:v>
                </c:pt>
                <c:pt idx="47">
                  <c:v>13.75</c:v>
                </c:pt>
              </c:numCache>
            </c:numRef>
          </c:xVal>
          <c:yVal>
            <c:numRef>
              <c:f>MATRICES!$I$3:$I$50</c:f>
              <c:numCache>
                <c:formatCode>0.0</c:formatCode>
                <c:ptCount val="48"/>
                <c:pt idx="0">
                  <c:v>32</c:v>
                </c:pt>
                <c:pt idx="1">
                  <c:v>28.444444444444443</c:v>
                </c:pt>
                <c:pt idx="2">
                  <c:v>25.6</c:v>
                </c:pt>
                <c:pt idx="3">
                  <c:v>23.272727272727273</c:v>
                </c:pt>
                <c:pt idx="4">
                  <c:v>21.333333333333332</c:v>
                </c:pt>
                <c:pt idx="5">
                  <c:v>19.692307692307693</c:v>
                </c:pt>
                <c:pt idx="6">
                  <c:v>18.285714285714285</c:v>
                </c:pt>
                <c:pt idx="7">
                  <c:v>17.066666666666666</c:v>
                </c:pt>
                <c:pt idx="8">
                  <c:v>16</c:v>
                </c:pt>
                <c:pt idx="9">
                  <c:v>15.058823529411764</c:v>
                </c:pt>
                <c:pt idx="10">
                  <c:v>14.222222222222221</c:v>
                </c:pt>
                <c:pt idx="11">
                  <c:v>13.473684210526315</c:v>
                </c:pt>
                <c:pt idx="12">
                  <c:v>12.8</c:v>
                </c:pt>
                <c:pt idx="13">
                  <c:v>12.19047619047619</c:v>
                </c:pt>
                <c:pt idx="14">
                  <c:v>11.636363636363637</c:v>
                </c:pt>
                <c:pt idx="15">
                  <c:v>11.130434782608695</c:v>
                </c:pt>
                <c:pt idx="16">
                  <c:v>10.666666666666666</c:v>
                </c:pt>
                <c:pt idx="17">
                  <c:v>10.24</c:v>
                </c:pt>
                <c:pt idx="18">
                  <c:v>9.8461538461538467</c:v>
                </c:pt>
                <c:pt idx="19">
                  <c:v>9.481481481481481</c:v>
                </c:pt>
                <c:pt idx="20">
                  <c:v>9.1428571428571423</c:v>
                </c:pt>
                <c:pt idx="21">
                  <c:v>8.8275862068965516</c:v>
                </c:pt>
                <c:pt idx="22">
                  <c:v>8.5333333333333332</c:v>
                </c:pt>
                <c:pt idx="23">
                  <c:v>8.258064516129032</c:v>
                </c:pt>
                <c:pt idx="24">
                  <c:v>8</c:v>
                </c:pt>
                <c:pt idx="25">
                  <c:v>7.7575757575757578</c:v>
                </c:pt>
                <c:pt idx="26">
                  <c:v>7.5294117647058822</c:v>
                </c:pt>
                <c:pt idx="27">
                  <c:v>7.3142857142857141</c:v>
                </c:pt>
                <c:pt idx="28">
                  <c:v>7.1111111111111107</c:v>
                </c:pt>
                <c:pt idx="29">
                  <c:v>6.9189189189189193</c:v>
                </c:pt>
                <c:pt idx="30">
                  <c:v>6.7368421052631575</c:v>
                </c:pt>
                <c:pt idx="31">
                  <c:v>6.5641025641025639</c:v>
                </c:pt>
                <c:pt idx="32">
                  <c:v>6.4</c:v>
                </c:pt>
                <c:pt idx="33">
                  <c:v>6.2439024390243905</c:v>
                </c:pt>
                <c:pt idx="34">
                  <c:v>6.0952380952380949</c:v>
                </c:pt>
                <c:pt idx="35">
                  <c:v>5.9534883720930232</c:v>
                </c:pt>
                <c:pt idx="36">
                  <c:v>5.8181818181818183</c:v>
                </c:pt>
                <c:pt idx="37">
                  <c:v>5.6888888888888891</c:v>
                </c:pt>
                <c:pt idx="38">
                  <c:v>5.5652173913043477</c:v>
                </c:pt>
                <c:pt idx="39">
                  <c:v>5.4468085106382977</c:v>
                </c:pt>
                <c:pt idx="40">
                  <c:v>5.333333333333333</c:v>
                </c:pt>
                <c:pt idx="41">
                  <c:v>5.2244897959183669</c:v>
                </c:pt>
                <c:pt idx="42">
                  <c:v>5.12</c:v>
                </c:pt>
                <c:pt idx="43">
                  <c:v>5.0196078431372548</c:v>
                </c:pt>
                <c:pt idx="44">
                  <c:v>4.9230769230769234</c:v>
                </c:pt>
                <c:pt idx="45">
                  <c:v>4.8301886792452828</c:v>
                </c:pt>
                <c:pt idx="46">
                  <c:v>4.7407407407407405</c:v>
                </c:pt>
                <c:pt idx="47">
                  <c:v>4.6545454545454543</c:v>
                </c:pt>
              </c:numCache>
            </c:numRef>
          </c:yVal>
          <c:smooth val="0"/>
          <c:extLst>
            <c:ext xmlns:c16="http://schemas.microsoft.com/office/drawing/2014/chart" uri="{C3380CC4-5D6E-409C-BE32-E72D297353CC}">
              <c16:uniqueId val="{00000004-528D-47C9-AF76-9D2B294197D1}"/>
            </c:ext>
          </c:extLst>
        </c:ser>
        <c:ser>
          <c:idx val="3"/>
          <c:order val="3"/>
          <c:tx>
            <c:v>RIESGOS</c:v>
          </c:tx>
          <c:spPr>
            <a:ln w="25400" cap="rnd">
              <a:noFill/>
              <a:round/>
            </a:ln>
            <a:effectLst/>
          </c:spPr>
          <c:marker>
            <c:symbol val="circle"/>
            <c:size val="5"/>
            <c:spPr>
              <a:solidFill>
                <a:schemeClr val="tx1"/>
              </a:solidFill>
              <a:ln w="9525">
                <a:solidFill>
                  <a:schemeClr val="tx1"/>
                </a:solidFill>
              </a:ln>
              <a:effectLst/>
            </c:spPr>
          </c:marker>
          <c:dLbls>
            <c:dLbl>
              <c:idx val="0"/>
              <c:layout>
                <c:manualLayout>
                  <c:x val="-0.11549444314510202"/>
                  <c:y val="-7.8549310890794574E-2"/>
                </c:manualLayout>
              </c:layout>
              <c:tx>
                <c:rich>
                  <a:bodyPr/>
                  <a:lstStyle/>
                  <a:p>
                    <a:fld id="{20B0D158-13B9-4DB3-B47A-055F4C985354}" type="CELLRANGE">
                      <a:rPr lang="en-US"/>
                      <a:pPr/>
                      <a:t>[CELLRANGE]</a:t>
                    </a:fld>
                    <a:endParaRPr lang="es-P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E71D-48B8-914B-C4EB1480B939}"/>
                </c:ext>
              </c:extLst>
            </c:dLbl>
            <c:dLbl>
              <c:idx val="1"/>
              <c:layout>
                <c:manualLayout>
                  <c:x val="-4.7095103211108512E-2"/>
                  <c:y val="-8.664647688269736E-2"/>
                </c:manualLayout>
              </c:layout>
              <c:tx>
                <c:rich>
                  <a:bodyPr/>
                  <a:lstStyle/>
                  <a:p>
                    <a:fld id="{20291515-C96B-4EF9-B568-0B1E50142AA8}" type="CELLRANGE">
                      <a:rPr lang="en-US"/>
                      <a:pPr/>
                      <a:t>[CELLRANGE]</a:t>
                    </a:fld>
                    <a:endParaRPr lang="es-P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E71D-48B8-914B-C4EB1480B939}"/>
                </c:ext>
              </c:extLst>
            </c:dLbl>
            <c:dLbl>
              <c:idx val="2"/>
              <c:layout>
                <c:manualLayout>
                  <c:x val="-0.13322332233223327"/>
                  <c:y val="-1.9170093616840404E-2"/>
                </c:manualLayout>
              </c:layout>
              <c:tx>
                <c:rich>
                  <a:bodyPr/>
                  <a:lstStyle/>
                  <a:p>
                    <a:fld id="{AD5E6D0D-59CB-48D5-9AB3-48205FCA6E6B}" type="CELLRANGE">
                      <a:rPr lang="en-US"/>
                      <a:pPr/>
                      <a:t>[CELLRANGE]</a:t>
                    </a:fld>
                    <a:endParaRPr lang="es-P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E71D-48B8-914B-C4EB1480B939}"/>
                </c:ext>
              </c:extLst>
            </c:dLbl>
            <c:dLbl>
              <c:idx val="3"/>
              <c:layout>
                <c:manualLayout>
                  <c:x val="-0.18960396039603966"/>
                  <c:y val="-5.6956868245720299E-2"/>
                </c:manualLayout>
              </c:layout>
              <c:tx>
                <c:rich>
                  <a:bodyPr/>
                  <a:lstStyle/>
                  <a:p>
                    <a:fld id="{EBB61DEA-8D0A-44F0-B1FA-EA7C3852796D}" type="CELLRANGE">
                      <a:rPr lang="en-US"/>
                      <a:pPr/>
                      <a:t>[CELLRANGE]</a:t>
                    </a:fld>
                    <a:endParaRPr lang="es-P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E71D-48B8-914B-C4EB1480B939}"/>
                </c:ext>
              </c:extLst>
            </c:dLbl>
            <c:dLbl>
              <c:idx val="4"/>
              <c:layout>
                <c:manualLayout>
                  <c:x val="-2.7337733773377438E-2"/>
                  <c:y val="-9.4743642874600187E-2"/>
                </c:manualLayout>
              </c:layout>
              <c:tx>
                <c:rich>
                  <a:bodyPr/>
                  <a:lstStyle/>
                  <a:p>
                    <a:fld id="{248EC0D2-FD65-42E8-B712-622EB9A688D5}" type="CELLRANGE">
                      <a:rPr lang="en-US"/>
                      <a:pPr/>
                      <a:t>[CELLRANGE]</a:t>
                    </a:fld>
                    <a:endParaRPr lang="es-P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E71D-48B8-914B-C4EB1480B939}"/>
                </c:ext>
              </c:extLst>
            </c:dLbl>
            <c:dLbl>
              <c:idx val="5"/>
              <c:layout>
                <c:manualLayout>
                  <c:x val="-0.14963564269812807"/>
                  <c:y val="-7.4804212226508168E-2"/>
                </c:manualLayout>
              </c:layout>
              <c:tx>
                <c:rich>
                  <a:bodyPr/>
                  <a:lstStyle/>
                  <a:p>
                    <a:fld id="{80989965-C274-4931-9881-126158B4E3C4}" type="CELLRANGE">
                      <a:rPr lang="en-US"/>
                      <a:pPr/>
                      <a:t>[CELLRANGE]</a:t>
                    </a:fld>
                    <a:endParaRPr lang="es-P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068D-420F-9808-16B3C77FE08F}"/>
                </c:ext>
              </c:extLst>
            </c:dLbl>
            <c:dLbl>
              <c:idx val="6"/>
              <c:tx>
                <c:rich>
                  <a:bodyPr/>
                  <a:lstStyle/>
                  <a:p>
                    <a:fld id="{7B9AD65A-0291-40C6-9CE9-CA44A3D6EACD}" type="CELLRANGE">
                      <a:rPr lang="es-PE"/>
                      <a:pPr/>
                      <a:t>[CELLRANGE]</a:t>
                    </a:fld>
                    <a:endParaRPr lang="es-P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3A7B-4B2E-A015-80C6FB8262B3}"/>
                </c:ext>
              </c:extLst>
            </c:dLbl>
            <c:dLbl>
              <c:idx val="7"/>
              <c:tx>
                <c:rich>
                  <a:bodyPr/>
                  <a:lstStyle/>
                  <a:p>
                    <a:fld id="{CBD95DD1-E02B-45E3-9993-F18CF43DCFAF}" type="CELLRANGE">
                      <a:rPr lang="es-PE"/>
                      <a:pPr/>
                      <a:t>[CELLRANGE]</a:t>
                    </a:fld>
                    <a:endParaRPr lang="es-P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3A7B-4B2E-A015-80C6FB8262B3}"/>
                </c:ext>
              </c:extLst>
            </c:dLbl>
            <c:dLbl>
              <c:idx val="8"/>
              <c:tx>
                <c:rich>
                  <a:bodyPr/>
                  <a:lstStyle/>
                  <a:p>
                    <a:fld id="{467E689B-3F96-4FA5-9C77-A97797411FF1}" type="CELLRANGE">
                      <a:rPr lang="es-PE"/>
                      <a:pPr/>
                      <a:t>[CELLRANGE]</a:t>
                    </a:fld>
                    <a:endParaRPr lang="es-P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A7B-4B2E-A015-80C6FB8262B3}"/>
                </c:ext>
              </c:extLst>
            </c:dLbl>
            <c:dLbl>
              <c:idx val="9"/>
              <c:tx>
                <c:rich>
                  <a:bodyPr/>
                  <a:lstStyle/>
                  <a:p>
                    <a:fld id="{00080D1A-C639-48BC-BCF5-90A26F720547}" type="CELLRANGE">
                      <a:rPr lang="es-PE"/>
                      <a:pPr/>
                      <a:t>[CELLRANGE]</a:t>
                    </a:fld>
                    <a:endParaRPr lang="es-P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A7B-4B2E-A015-80C6FB8262B3}"/>
                </c:ext>
              </c:extLst>
            </c:dLbl>
            <c:dLbl>
              <c:idx val="10"/>
              <c:tx>
                <c:rich>
                  <a:bodyPr/>
                  <a:lstStyle/>
                  <a:p>
                    <a:fld id="{B75934A4-D3DE-465C-8534-9502C5930314}" type="CELLRANGE">
                      <a:rPr lang="es-PE"/>
                      <a:pPr/>
                      <a:t>[CELLRANGE]</a:t>
                    </a:fld>
                    <a:endParaRPr lang="es-P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3A7B-4B2E-A015-80C6FB8262B3}"/>
                </c:ext>
              </c:extLst>
            </c:dLbl>
            <c:dLbl>
              <c:idx val="11"/>
              <c:tx>
                <c:rich>
                  <a:bodyPr/>
                  <a:lstStyle/>
                  <a:p>
                    <a:fld id="{A748D44F-9E29-42BB-8CCE-2DBB475284DC}" type="CELLRANGE">
                      <a:rPr lang="es-PE"/>
                      <a:pPr/>
                      <a:t>[CELLRANGE]</a:t>
                    </a:fld>
                    <a:endParaRPr lang="es-P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3A7B-4B2E-A015-80C6FB8262B3}"/>
                </c:ext>
              </c:extLst>
            </c:dLbl>
            <c:dLbl>
              <c:idx val="12"/>
              <c:tx>
                <c:rich>
                  <a:bodyPr/>
                  <a:lstStyle/>
                  <a:p>
                    <a:fld id="{33461534-59B7-4B2D-BEAE-56E3669D6468}" type="CELLRANGE">
                      <a:rPr lang="es-PE"/>
                      <a:pPr/>
                      <a:t>[CELLRANGE]</a:t>
                    </a:fld>
                    <a:endParaRPr lang="es-P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3A7B-4B2E-A015-80C6FB8262B3}"/>
                </c:ext>
              </c:extLst>
            </c:dLbl>
            <c:dLbl>
              <c:idx val="13"/>
              <c:tx>
                <c:rich>
                  <a:bodyPr/>
                  <a:lstStyle/>
                  <a:p>
                    <a:fld id="{3498DEAF-FDEF-47A8-AC33-7C7978AC7272}" type="CELLRANGE">
                      <a:rPr lang="es-PE"/>
                      <a:pPr/>
                      <a:t>[CELLRANGE]</a:t>
                    </a:fld>
                    <a:endParaRPr lang="es-P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A7B-4B2E-A015-80C6FB8262B3}"/>
                </c:ext>
              </c:extLst>
            </c:dLbl>
            <c:dLbl>
              <c:idx val="14"/>
              <c:tx>
                <c:rich>
                  <a:bodyPr/>
                  <a:lstStyle/>
                  <a:p>
                    <a:fld id="{0382AA6D-33B0-4771-9C9E-50FFB5BA867A}" type="CELLRANGE">
                      <a:rPr lang="es-PE"/>
                      <a:pPr/>
                      <a:t>[CELLRANGE]</a:t>
                    </a:fld>
                    <a:endParaRPr lang="es-P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3A7B-4B2E-A015-80C6FB8262B3}"/>
                </c:ext>
              </c:extLst>
            </c:dLbl>
            <c:dLbl>
              <c:idx val="15"/>
              <c:tx>
                <c:rich>
                  <a:bodyPr/>
                  <a:lstStyle/>
                  <a:p>
                    <a:fld id="{57C8BCC5-6198-4472-90D6-383DBE5FD60E}" type="CELLRANGE">
                      <a:rPr lang="es-PE"/>
                      <a:pPr/>
                      <a:t>[CELLRANGE]</a:t>
                    </a:fld>
                    <a:endParaRPr lang="es-P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A7B-4B2E-A015-80C6FB8262B3}"/>
                </c:ext>
              </c:extLst>
            </c:dLbl>
            <c:dLbl>
              <c:idx val="16"/>
              <c:tx>
                <c:rich>
                  <a:bodyPr/>
                  <a:lstStyle/>
                  <a:p>
                    <a:fld id="{10D87844-569F-456E-8FB1-6126CF18F4A1}" type="CELLRANGE">
                      <a:rPr lang="es-PE"/>
                      <a:pPr/>
                      <a:t>[CELLRANGE]</a:t>
                    </a:fld>
                    <a:endParaRPr lang="es-P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3A7B-4B2E-A015-80C6FB8262B3}"/>
                </c:ext>
              </c:extLst>
            </c:dLbl>
            <c:dLbl>
              <c:idx val="17"/>
              <c:tx>
                <c:rich>
                  <a:bodyPr/>
                  <a:lstStyle/>
                  <a:p>
                    <a:fld id="{62229070-D691-48BF-92C7-26EFDEF297F7}" type="CELLRANGE">
                      <a:rPr lang="es-PE"/>
                      <a:pPr/>
                      <a:t>[CELLRANGE]</a:t>
                    </a:fld>
                    <a:endParaRPr lang="es-P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3A7B-4B2E-A015-80C6FB8262B3}"/>
                </c:ext>
              </c:extLst>
            </c:dLbl>
            <c:dLbl>
              <c:idx val="18"/>
              <c:tx>
                <c:rich>
                  <a:bodyPr/>
                  <a:lstStyle/>
                  <a:p>
                    <a:fld id="{317D2A58-C29B-4472-9FD8-B0A5A58C7005}" type="CELLRANGE">
                      <a:rPr lang="es-PE"/>
                      <a:pPr/>
                      <a:t>[CELLRANGE]</a:t>
                    </a:fld>
                    <a:endParaRPr lang="es-P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3A7B-4B2E-A015-80C6FB8262B3}"/>
                </c:ext>
              </c:extLst>
            </c:dLbl>
            <c:dLbl>
              <c:idx val="19"/>
              <c:tx>
                <c:rich>
                  <a:bodyPr/>
                  <a:lstStyle/>
                  <a:p>
                    <a:fld id="{F3498E8D-4872-4816-B8AC-58370F5BEA20}" type="CELLRANGE">
                      <a:rPr lang="es-PE"/>
                      <a:pPr/>
                      <a:t>[CELLRANGE]</a:t>
                    </a:fld>
                    <a:endParaRPr lang="es-P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3A7B-4B2E-A015-80C6FB8262B3}"/>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s-PE"/>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strRef>
              <c:f>MATRICES!$M$3:$M$22</c:f>
              <c:strCache>
                <c:ptCount val="1"/>
                <c:pt idx="0">
                  <c:v>Probabilidad</c:v>
                </c:pt>
              </c:strCache>
            </c:strRef>
          </c:xVal>
          <c:yVal>
            <c:numRef>
              <c:f>MATRICES!$N$3:$N$22</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5="http://schemas.microsoft.com/office/drawing/2012/chart" uri="{02D57815-91ED-43cb-92C2-25804820EDAC}">
              <c15:datalabelsRange>
                <c15:f>MATRICES!$L$3:$L$22</c15:f>
                <c15:dlblRangeCache>
                  <c:ptCount val="20"/>
                  <c:pt idx="0">
                    <c:v>0</c:v>
                  </c:pt>
                </c15:dlblRangeCache>
              </c15:datalabelsRange>
            </c:ext>
            <c:ext xmlns:c16="http://schemas.microsoft.com/office/drawing/2014/chart" uri="{C3380CC4-5D6E-409C-BE32-E72D297353CC}">
              <c16:uniqueId val="{00000002-E71D-48B8-914B-C4EB1480B939}"/>
            </c:ext>
          </c:extLst>
        </c:ser>
        <c:dLbls>
          <c:showLegendKey val="0"/>
          <c:showVal val="0"/>
          <c:showCatName val="0"/>
          <c:showSerName val="0"/>
          <c:showPercent val="0"/>
          <c:showBubbleSize val="0"/>
        </c:dLbls>
        <c:axId val="704968831"/>
        <c:axId val="704969247"/>
      </c:scatterChart>
      <c:valAx>
        <c:axId val="704968831"/>
        <c:scaling>
          <c:orientation val="minMax"/>
          <c:max val="12"/>
          <c:min val="2"/>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sz="1400" b="1"/>
                  <a:t>PROBABILIDAD</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PE"/>
          </a:p>
        </c:txPr>
        <c:crossAx val="704969247"/>
        <c:crosses val="autoZero"/>
        <c:crossBetween val="midCat"/>
        <c:majorUnit val="2"/>
        <c:minorUnit val="1"/>
      </c:valAx>
      <c:valAx>
        <c:axId val="704969247"/>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sz="1400" b="1"/>
                  <a:t>IMPACTO</a:t>
                </a: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P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PE"/>
          </a:p>
        </c:txPr>
        <c:crossAx val="704968831"/>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MATRIZ</a:t>
            </a:r>
            <a:r>
              <a:rPr lang="en-US" sz="1600" b="1" baseline="0"/>
              <a:t> DE PRIORIDAD</a:t>
            </a:r>
            <a:endParaRPr lang="en-US"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ubbleChart>
        <c:varyColors val="0"/>
        <c:ser>
          <c:idx val="0"/>
          <c:order val="0"/>
          <c:tx>
            <c:v>Matriz de prioridad</c:v>
          </c:tx>
          <c:spPr>
            <a:solidFill>
              <a:schemeClr val="bg1">
                <a:lumMod val="85000"/>
              </a:schemeClr>
            </a:solidFill>
            <a:ln w="25400">
              <a:noFill/>
            </a:ln>
            <a:effectLst/>
          </c:spPr>
          <c:invertIfNegative val="0"/>
          <c:dPt>
            <c:idx val="0"/>
            <c:invertIfNegative val="0"/>
            <c:bubble3D val="1"/>
            <c:extLst>
              <c:ext xmlns:c16="http://schemas.microsoft.com/office/drawing/2014/chart" uri="{C3380CC4-5D6E-409C-BE32-E72D297353CC}">
                <c16:uniqueId val="{00000001-E324-4C2B-91D3-30E7F3C49A4D}"/>
              </c:ext>
            </c:extLst>
          </c:dPt>
          <c:dPt>
            <c:idx val="1"/>
            <c:invertIfNegative val="0"/>
            <c:bubble3D val="1"/>
            <c:extLst>
              <c:ext xmlns:c16="http://schemas.microsoft.com/office/drawing/2014/chart" uri="{C3380CC4-5D6E-409C-BE32-E72D297353CC}">
                <c16:uniqueId val="{00000003-E324-4C2B-91D3-30E7F3C49A4D}"/>
              </c:ext>
            </c:extLst>
          </c:dPt>
          <c:dPt>
            <c:idx val="2"/>
            <c:invertIfNegative val="0"/>
            <c:bubble3D val="1"/>
            <c:extLst>
              <c:ext xmlns:c16="http://schemas.microsoft.com/office/drawing/2014/chart" uri="{C3380CC4-5D6E-409C-BE32-E72D297353CC}">
                <c16:uniqueId val="{00000005-E324-4C2B-91D3-30E7F3C49A4D}"/>
              </c:ext>
            </c:extLst>
          </c:dPt>
          <c:dPt>
            <c:idx val="3"/>
            <c:invertIfNegative val="0"/>
            <c:bubble3D val="1"/>
            <c:extLst>
              <c:ext xmlns:c16="http://schemas.microsoft.com/office/drawing/2014/chart" uri="{C3380CC4-5D6E-409C-BE32-E72D297353CC}">
                <c16:uniqueId val="{00000007-E324-4C2B-91D3-30E7F3C49A4D}"/>
              </c:ext>
            </c:extLst>
          </c:dPt>
          <c:dPt>
            <c:idx val="4"/>
            <c:invertIfNegative val="0"/>
            <c:bubble3D val="1"/>
            <c:extLst>
              <c:ext xmlns:c16="http://schemas.microsoft.com/office/drawing/2014/chart" uri="{C3380CC4-5D6E-409C-BE32-E72D297353CC}">
                <c16:uniqueId val="{00000009-E324-4C2B-91D3-30E7F3C49A4D}"/>
              </c:ext>
            </c:extLst>
          </c:dPt>
          <c:dPt>
            <c:idx val="5"/>
            <c:invertIfNegative val="0"/>
            <c:bubble3D val="1"/>
            <c:extLst>
              <c:ext xmlns:c16="http://schemas.microsoft.com/office/drawing/2014/chart" uri="{C3380CC4-5D6E-409C-BE32-E72D297353CC}">
                <c16:uniqueId val="{0000000B-E324-4C2B-91D3-30E7F3C49A4D}"/>
              </c:ext>
            </c:extLst>
          </c:dPt>
          <c:dLbls>
            <c:dLbl>
              <c:idx val="0"/>
              <c:layout>
                <c:manualLayout>
                  <c:x val="-0.15275233060718024"/>
                  <c:y val="0.15752649748399294"/>
                </c:manualLayout>
              </c:layout>
              <c:tx>
                <c:rich>
                  <a:bodyPr/>
                  <a:lstStyle/>
                  <a:p>
                    <a:fld id="{2F79981F-EBC0-40A4-B2F4-522822596DF2}" type="CELLRANGE">
                      <a:rPr lang="en-US"/>
                      <a:pPr/>
                      <a:t>[CELLRANGE]</a:t>
                    </a:fld>
                    <a:endParaRPr lang="es-P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E324-4C2B-91D3-30E7F3C49A4D}"/>
                </c:ext>
              </c:extLst>
            </c:dLbl>
            <c:dLbl>
              <c:idx val="1"/>
              <c:layout>
                <c:manualLayout>
                  <c:x val="-0.22143247581749997"/>
                  <c:y val="-0.10592849858735812"/>
                </c:manualLayout>
              </c:layout>
              <c:tx>
                <c:rich>
                  <a:bodyPr/>
                  <a:lstStyle/>
                  <a:p>
                    <a:fld id="{26E2A8DC-A924-4AC8-B202-80B195368304}" type="CELLRANGE">
                      <a:rPr lang="en-US"/>
                      <a:pPr/>
                      <a:t>[CELLRANGE]</a:t>
                    </a:fld>
                    <a:endParaRPr lang="es-P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E324-4C2B-91D3-30E7F3C49A4D}"/>
                </c:ext>
              </c:extLst>
            </c:dLbl>
            <c:dLbl>
              <c:idx val="2"/>
              <c:layout>
                <c:manualLayout>
                  <c:x val="-0.21895229924027515"/>
                  <c:y val="0.14308348797164677"/>
                </c:manualLayout>
              </c:layout>
              <c:tx>
                <c:rich>
                  <a:bodyPr/>
                  <a:lstStyle/>
                  <a:p>
                    <a:fld id="{33D40589-8CEE-403C-821C-023794D00F94}" type="CELLRANGE">
                      <a:rPr lang="en-US"/>
                      <a:pPr/>
                      <a:t>[CELLRANGE]</a:t>
                    </a:fld>
                    <a:endParaRPr lang="es-P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E324-4C2B-91D3-30E7F3C49A4D}"/>
                </c:ext>
              </c:extLst>
            </c:dLbl>
            <c:dLbl>
              <c:idx val="3"/>
              <c:layout>
                <c:manualLayout>
                  <c:x val="-0.26884505210135201"/>
                  <c:y val="-7.6146204256315089E-2"/>
                </c:manualLayout>
              </c:layout>
              <c:tx>
                <c:rich>
                  <a:bodyPr/>
                  <a:lstStyle/>
                  <a:p>
                    <a:fld id="{F50BDE76-BA25-4D9A-82FB-FE4E1B639BCF}" type="CELLRANGE">
                      <a:rPr lang="en-US"/>
                      <a:pPr/>
                      <a:t>[CELLRANGE]</a:t>
                    </a:fld>
                    <a:endParaRPr lang="es-P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E324-4C2B-91D3-30E7F3C49A4D}"/>
                </c:ext>
              </c:extLst>
            </c:dLbl>
            <c:dLbl>
              <c:idx val="4"/>
              <c:layout>
                <c:manualLayout>
                  <c:x val="-3.6613942589338019E-2"/>
                  <c:y val="-0.15923566878980891"/>
                </c:manualLayout>
              </c:layout>
              <c:tx>
                <c:rich>
                  <a:bodyPr/>
                  <a:lstStyle/>
                  <a:p>
                    <a:fld id="{4D714E17-B269-4B74-8650-EA81A585982E}" type="CELLRANGE">
                      <a:rPr lang="en-US"/>
                      <a:pPr/>
                      <a:t>[CELLRANGE]</a:t>
                    </a:fld>
                    <a:endParaRPr lang="es-P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E324-4C2B-91D3-30E7F3C49A4D}"/>
                </c:ext>
              </c:extLst>
            </c:dLbl>
            <c:dLbl>
              <c:idx val="5"/>
              <c:layout>
                <c:manualLayout>
                  <c:x val="-0.16988869361452844"/>
                  <c:y val="0.20700636942675149"/>
                </c:manualLayout>
              </c:layout>
              <c:tx>
                <c:rich>
                  <a:bodyPr/>
                  <a:lstStyle/>
                  <a:p>
                    <a:fld id="{705DFF7E-DAC3-4F80-9565-F65234A5948A}" type="CELLRANGE">
                      <a:rPr lang="en-US"/>
                      <a:pPr/>
                      <a:t>[CELLRANGE]</a:t>
                    </a:fld>
                    <a:endParaRPr lang="es-P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E324-4C2B-91D3-30E7F3C49A4D}"/>
                </c:ext>
              </c:extLst>
            </c:dLbl>
            <c:dLbl>
              <c:idx val="6"/>
              <c:tx>
                <c:rich>
                  <a:bodyPr/>
                  <a:lstStyle/>
                  <a:p>
                    <a:fld id="{B757510D-DDE1-4E62-B268-6F89F2E5BAB6}" type="CELLRANGE">
                      <a:rPr lang="es-PE"/>
                      <a:pPr/>
                      <a:t>[CELLRANGE]</a:t>
                    </a:fld>
                    <a:endParaRPr lang="es-P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1010-4D5A-9FB7-263C91CB0F4F}"/>
                </c:ext>
              </c:extLst>
            </c:dLbl>
            <c:dLbl>
              <c:idx val="7"/>
              <c:tx>
                <c:rich>
                  <a:bodyPr/>
                  <a:lstStyle/>
                  <a:p>
                    <a:fld id="{AD98431A-1200-460B-A5E6-19BD35811430}" type="CELLRANGE">
                      <a:rPr lang="es-PE"/>
                      <a:pPr/>
                      <a:t>[CELLRANGE]</a:t>
                    </a:fld>
                    <a:endParaRPr lang="es-P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1010-4D5A-9FB7-263C91CB0F4F}"/>
                </c:ext>
              </c:extLst>
            </c:dLbl>
            <c:dLbl>
              <c:idx val="8"/>
              <c:tx>
                <c:rich>
                  <a:bodyPr/>
                  <a:lstStyle/>
                  <a:p>
                    <a:fld id="{EEA34585-9EB7-4530-9294-03EF164A0862}" type="CELLRANGE">
                      <a:rPr lang="es-PE"/>
                      <a:pPr/>
                      <a:t>[CELLRANGE]</a:t>
                    </a:fld>
                    <a:endParaRPr lang="es-P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1010-4D5A-9FB7-263C91CB0F4F}"/>
                </c:ext>
              </c:extLst>
            </c:dLbl>
            <c:dLbl>
              <c:idx val="9"/>
              <c:tx>
                <c:rich>
                  <a:bodyPr/>
                  <a:lstStyle/>
                  <a:p>
                    <a:fld id="{D3DAFF6C-97D1-443E-939B-05E9C152200C}" type="CELLRANGE">
                      <a:rPr lang="es-PE"/>
                      <a:pPr/>
                      <a:t>[CELLRANGE]</a:t>
                    </a:fld>
                    <a:endParaRPr lang="es-P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1010-4D5A-9FB7-263C91CB0F4F}"/>
                </c:ext>
              </c:extLst>
            </c:dLbl>
            <c:dLbl>
              <c:idx val="10"/>
              <c:tx>
                <c:rich>
                  <a:bodyPr/>
                  <a:lstStyle/>
                  <a:p>
                    <a:fld id="{9011D6CF-824F-4E0C-9439-918AAEF0B542}" type="CELLRANGE">
                      <a:rPr lang="es-PE"/>
                      <a:pPr/>
                      <a:t>[CELLRANGE]</a:t>
                    </a:fld>
                    <a:endParaRPr lang="es-P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1010-4D5A-9FB7-263C91CB0F4F}"/>
                </c:ext>
              </c:extLst>
            </c:dLbl>
            <c:dLbl>
              <c:idx val="11"/>
              <c:tx>
                <c:rich>
                  <a:bodyPr/>
                  <a:lstStyle/>
                  <a:p>
                    <a:fld id="{C9277CC7-54DB-43F4-865D-53F9E59C926C}" type="CELLRANGE">
                      <a:rPr lang="es-PE"/>
                      <a:pPr/>
                      <a:t>[CELLRANGE]</a:t>
                    </a:fld>
                    <a:endParaRPr lang="es-P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1010-4D5A-9FB7-263C91CB0F4F}"/>
                </c:ext>
              </c:extLst>
            </c:dLbl>
            <c:dLbl>
              <c:idx val="12"/>
              <c:tx>
                <c:rich>
                  <a:bodyPr/>
                  <a:lstStyle/>
                  <a:p>
                    <a:fld id="{39B07487-F876-4C93-A23B-65D27AFBA0EF}" type="CELLRANGE">
                      <a:rPr lang="es-PE"/>
                      <a:pPr/>
                      <a:t>[CELLRANGE]</a:t>
                    </a:fld>
                    <a:endParaRPr lang="es-P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1010-4D5A-9FB7-263C91CB0F4F}"/>
                </c:ext>
              </c:extLst>
            </c:dLbl>
            <c:dLbl>
              <c:idx val="13"/>
              <c:tx>
                <c:rich>
                  <a:bodyPr/>
                  <a:lstStyle/>
                  <a:p>
                    <a:fld id="{F39EB7AD-076E-42E3-AAC3-C447D2E29558}" type="CELLRANGE">
                      <a:rPr lang="es-PE"/>
                      <a:pPr/>
                      <a:t>[CELLRANGE]</a:t>
                    </a:fld>
                    <a:endParaRPr lang="es-P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1010-4D5A-9FB7-263C91CB0F4F}"/>
                </c:ext>
              </c:extLst>
            </c:dLbl>
            <c:dLbl>
              <c:idx val="14"/>
              <c:tx>
                <c:rich>
                  <a:bodyPr/>
                  <a:lstStyle/>
                  <a:p>
                    <a:fld id="{9DA75E4D-7968-4278-A19F-90A9DF2CF07B}" type="CELLRANGE">
                      <a:rPr lang="es-PE"/>
                      <a:pPr/>
                      <a:t>[CELLRANGE]</a:t>
                    </a:fld>
                    <a:endParaRPr lang="es-P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1010-4D5A-9FB7-263C91CB0F4F}"/>
                </c:ext>
              </c:extLst>
            </c:dLbl>
            <c:dLbl>
              <c:idx val="15"/>
              <c:tx>
                <c:rich>
                  <a:bodyPr/>
                  <a:lstStyle/>
                  <a:p>
                    <a:fld id="{FADA6D8D-032C-4B96-A950-E78D6B08D504}" type="CELLRANGE">
                      <a:rPr lang="es-PE"/>
                      <a:pPr/>
                      <a:t>[CELLRANGE]</a:t>
                    </a:fld>
                    <a:endParaRPr lang="es-P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1010-4D5A-9FB7-263C91CB0F4F}"/>
                </c:ext>
              </c:extLst>
            </c:dLbl>
            <c:dLbl>
              <c:idx val="16"/>
              <c:tx>
                <c:rich>
                  <a:bodyPr/>
                  <a:lstStyle/>
                  <a:p>
                    <a:fld id="{7AE678FF-11D4-4285-9523-F8D5DDCB8771}" type="CELLRANGE">
                      <a:rPr lang="es-PE"/>
                      <a:pPr/>
                      <a:t>[CELLRANGE]</a:t>
                    </a:fld>
                    <a:endParaRPr lang="es-P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1010-4D5A-9FB7-263C91CB0F4F}"/>
                </c:ext>
              </c:extLst>
            </c:dLbl>
            <c:dLbl>
              <c:idx val="17"/>
              <c:tx>
                <c:rich>
                  <a:bodyPr/>
                  <a:lstStyle/>
                  <a:p>
                    <a:fld id="{1BB1F7F0-DF60-445A-A898-6A6E4B5496E8}" type="CELLRANGE">
                      <a:rPr lang="es-PE"/>
                      <a:pPr/>
                      <a:t>[CELLRANGE]</a:t>
                    </a:fld>
                    <a:endParaRPr lang="es-P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1010-4D5A-9FB7-263C91CB0F4F}"/>
                </c:ext>
              </c:extLst>
            </c:dLbl>
            <c:dLbl>
              <c:idx val="18"/>
              <c:tx>
                <c:rich>
                  <a:bodyPr/>
                  <a:lstStyle/>
                  <a:p>
                    <a:fld id="{CA5BEEAA-C396-40A1-BC68-F16B423B89CA}" type="CELLRANGE">
                      <a:rPr lang="es-PE"/>
                      <a:pPr/>
                      <a:t>[CELLRANGE]</a:t>
                    </a:fld>
                    <a:endParaRPr lang="es-P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1010-4D5A-9FB7-263C91CB0F4F}"/>
                </c:ext>
              </c:extLst>
            </c:dLbl>
            <c:dLbl>
              <c:idx val="19"/>
              <c:tx>
                <c:rich>
                  <a:bodyPr/>
                  <a:lstStyle/>
                  <a:p>
                    <a:fld id="{5136D5C1-A8F8-407A-B489-D1551674D287}" type="CELLRANGE">
                      <a:rPr lang="es-PE"/>
                      <a:pPr/>
                      <a:t>[CELLRANGE]</a:t>
                    </a:fld>
                    <a:endParaRPr lang="es-P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1010-4D5A-9FB7-263C91CB0F4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strRef>
              <c:f>MATRICES!$M$3:$M$22</c:f>
              <c:strCache>
                <c:ptCount val="1"/>
                <c:pt idx="0">
                  <c:v>Probabilidad</c:v>
                </c:pt>
              </c:strCache>
            </c:strRef>
          </c:xVal>
          <c:yVal>
            <c:numRef>
              <c:f>MATRICES!$N$3:$N$22</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bubbleSize>
            <c:numRef>
              <c:f>MATRICES!$P$3:$P$22</c:f>
              <c:numCache>
                <c:formatCode>General</c:formatCode>
                <c:ptCount val="20"/>
                <c:pt idx="0">
                  <c:v>#N/A</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bubbleSize>
          <c:bubble3D val="1"/>
          <c:extLst>
            <c:ext xmlns:c15="http://schemas.microsoft.com/office/drawing/2012/chart" uri="{02D57815-91ED-43cb-92C2-25804820EDAC}">
              <c15:datalabelsRange>
                <c15:f>MATRICES!$L$3:$L$22</c15:f>
                <c15:dlblRangeCache>
                  <c:ptCount val="20"/>
                  <c:pt idx="0">
                    <c:v>0</c:v>
                  </c:pt>
                </c15:dlblRangeCache>
              </c15:datalabelsRange>
            </c:ext>
            <c:ext xmlns:c16="http://schemas.microsoft.com/office/drawing/2014/chart" uri="{C3380CC4-5D6E-409C-BE32-E72D297353CC}">
              <c16:uniqueId val="{0000000C-E324-4C2B-91D3-30E7F3C49A4D}"/>
            </c:ext>
          </c:extLst>
        </c:ser>
        <c:ser>
          <c:idx val="1"/>
          <c:order val="1"/>
          <c:tx>
            <c:strRef>
              <c:f>MATRICES!$S$1</c:f>
              <c:strCache>
                <c:ptCount val="1"/>
                <c:pt idx="0">
                  <c:v>ROJO</c:v>
                </c:pt>
              </c:strCache>
            </c:strRef>
          </c:tx>
          <c:spPr>
            <a:solidFill>
              <a:srgbClr val="FF9999"/>
            </a:solidFill>
            <a:ln w="25400">
              <a:noFill/>
            </a:ln>
            <a:effectLst/>
          </c:spPr>
          <c:invertIfNegative val="0"/>
          <c:xVal>
            <c:strRef>
              <c:f>MATRICES!$S$3:$S$22</c:f>
              <c:strCache>
                <c:ptCount val="1"/>
                <c:pt idx="0">
                  <c:v>#N/D</c:v>
                </c:pt>
              </c:strCache>
            </c:strRef>
          </c:xVal>
          <c:yVal>
            <c:numRef>
              <c:f>MATRICES!$T$3:$T$22</c:f>
              <c:numCache>
                <c:formatCode>0.0</c:formatCode>
                <c:ptCount val="20"/>
                <c:pt idx="0">
                  <c:v>#N/A</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bubbleSize>
            <c:numRef>
              <c:f>MATRICES!$U$3:$U$22</c:f>
              <c:numCache>
                <c:formatCode>General</c:formatCode>
                <c:ptCount val="20"/>
                <c:pt idx="0">
                  <c:v>#N/A</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bubbleSize>
          <c:bubble3D val="1"/>
          <c:extLst>
            <c:ext xmlns:c16="http://schemas.microsoft.com/office/drawing/2014/chart" uri="{C3380CC4-5D6E-409C-BE32-E72D297353CC}">
              <c16:uniqueId val="{0000000E-E324-4C2B-91D3-30E7F3C49A4D}"/>
            </c:ext>
          </c:extLst>
        </c:ser>
        <c:ser>
          <c:idx val="2"/>
          <c:order val="2"/>
          <c:tx>
            <c:strRef>
              <c:f>MATRICES!$V$1</c:f>
              <c:strCache>
                <c:ptCount val="1"/>
                <c:pt idx="0">
                  <c:v>ANARANJADO</c:v>
                </c:pt>
              </c:strCache>
            </c:strRef>
          </c:tx>
          <c:spPr>
            <a:solidFill>
              <a:schemeClr val="accent4">
                <a:lumMod val="40000"/>
                <a:lumOff val="60000"/>
              </a:schemeClr>
            </a:solidFill>
            <a:ln w="25400">
              <a:noFill/>
            </a:ln>
            <a:effectLst/>
          </c:spPr>
          <c:invertIfNegative val="0"/>
          <c:xVal>
            <c:numRef>
              <c:f>MATRICES!$V$3:$V$22</c:f>
              <c:numCache>
                <c:formatCode>General</c:formatCode>
                <c:ptCount val="20"/>
                <c:pt idx="0">
                  <c:v>#N/A</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xVal>
          <c:yVal>
            <c:numRef>
              <c:f>MATRICES!$W$3:$W$22</c:f>
              <c:numCache>
                <c:formatCode>0.0</c:formatCode>
                <c:ptCount val="20"/>
                <c:pt idx="0">
                  <c:v>#N/A</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bubbleSize>
            <c:numRef>
              <c:f>MATRICES!$X$3:$X$22</c:f>
              <c:numCache>
                <c:formatCode>General</c:formatCode>
                <c:ptCount val="20"/>
                <c:pt idx="0">
                  <c:v>#N/A</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bubbleSize>
          <c:bubble3D val="1"/>
          <c:extLst>
            <c:ext xmlns:c16="http://schemas.microsoft.com/office/drawing/2014/chart" uri="{C3380CC4-5D6E-409C-BE32-E72D297353CC}">
              <c16:uniqueId val="{00000010-E324-4C2B-91D3-30E7F3C49A4D}"/>
            </c:ext>
          </c:extLst>
        </c:ser>
        <c:ser>
          <c:idx val="3"/>
          <c:order val="3"/>
          <c:tx>
            <c:strRef>
              <c:f>MATRICES!$Y$1</c:f>
              <c:strCache>
                <c:ptCount val="1"/>
                <c:pt idx="0">
                  <c:v>AZUL</c:v>
                </c:pt>
              </c:strCache>
            </c:strRef>
          </c:tx>
          <c:spPr>
            <a:solidFill>
              <a:schemeClr val="accent5">
                <a:lumMod val="60000"/>
                <a:lumOff val="40000"/>
              </a:schemeClr>
            </a:solidFill>
            <a:ln w="25400">
              <a:noFill/>
            </a:ln>
            <a:effectLst/>
          </c:spPr>
          <c:invertIfNegative val="0"/>
          <c:xVal>
            <c:numRef>
              <c:f>MATRICES!$Y$3:$Y$22</c:f>
              <c:numCache>
                <c:formatCode>General</c:formatCode>
                <c:ptCount val="20"/>
                <c:pt idx="0">
                  <c:v>#N/A</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xVal>
          <c:yVal>
            <c:numRef>
              <c:f>MATRICES!$Z$3:$Z$22</c:f>
              <c:numCache>
                <c:formatCode>0.0</c:formatCode>
                <c:ptCount val="20"/>
                <c:pt idx="0">
                  <c:v>#N/A</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bubbleSize>
            <c:numRef>
              <c:f>MATRICES!$AA$3:$AA$22</c:f>
              <c:numCache>
                <c:formatCode>General</c:formatCode>
                <c:ptCount val="20"/>
                <c:pt idx="0">
                  <c:v>#N/A</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bubbleSize>
          <c:bubble3D val="1"/>
          <c:extLst>
            <c:ext xmlns:c16="http://schemas.microsoft.com/office/drawing/2014/chart" uri="{C3380CC4-5D6E-409C-BE32-E72D297353CC}">
              <c16:uniqueId val="{00000011-E324-4C2B-91D3-30E7F3C49A4D}"/>
            </c:ext>
          </c:extLst>
        </c:ser>
        <c:ser>
          <c:idx val="4"/>
          <c:order val="4"/>
          <c:tx>
            <c:strRef>
              <c:f>MATRICES!$AB$1</c:f>
              <c:strCache>
                <c:ptCount val="1"/>
                <c:pt idx="0">
                  <c:v>VERDE</c:v>
                </c:pt>
              </c:strCache>
            </c:strRef>
          </c:tx>
          <c:spPr>
            <a:solidFill>
              <a:srgbClr val="00FF99"/>
            </a:solidFill>
            <a:ln w="25400">
              <a:noFill/>
            </a:ln>
            <a:effectLst/>
          </c:spPr>
          <c:invertIfNegative val="0"/>
          <c:xVal>
            <c:numRef>
              <c:f>MATRICES!$AB$3:$AB$22</c:f>
              <c:numCache>
                <c:formatCode>General</c:formatCode>
                <c:ptCount val="20"/>
                <c:pt idx="0">
                  <c:v>#N/A</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xVal>
          <c:yVal>
            <c:numRef>
              <c:f>MATRICES!$AC$3:$AC$22</c:f>
              <c:numCache>
                <c:formatCode>0.0</c:formatCode>
                <c:ptCount val="20"/>
                <c:pt idx="0">
                  <c:v>#N/A</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bubbleSize>
            <c:numRef>
              <c:f>MATRICES!$AD$3:$AD$22</c:f>
              <c:numCache>
                <c:formatCode>General</c:formatCode>
                <c:ptCount val="20"/>
                <c:pt idx="0">
                  <c:v>#N/A</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bubbleSize>
          <c:bubble3D val="1"/>
          <c:extLst>
            <c:ext xmlns:c16="http://schemas.microsoft.com/office/drawing/2014/chart" uri="{C3380CC4-5D6E-409C-BE32-E72D297353CC}">
              <c16:uniqueId val="{00000012-E324-4C2B-91D3-30E7F3C49A4D}"/>
            </c:ext>
          </c:extLst>
        </c:ser>
        <c:dLbls>
          <c:showLegendKey val="0"/>
          <c:showVal val="0"/>
          <c:showCatName val="0"/>
          <c:showSerName val="0"/>
          <c:showPercent val="0"/>
          <c:showBubbleSize val="0"/>
        </c:dLbls>
        <c:bubbleScale val="100"/>
        <c:showNegBubbles val="0"/>
        <c:axId val="907684543"/>
        <c:axId val="907694527"/>
      </c:bubbleChart>
      <c:valAx>
        <c:axId val="907684543"/>
        <c:scaling>
          <c:orientation val="minMax"/>
          <c:max val="12"/>
          <c:min val="2"/>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PROBABILIDAD</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PE"/>
          </a:p>
        </c:txPr>
        <c:crossAx val="907694527"/>
        <c:crosses val="autoZero"/>
        <c:crossBetween val="midCat"/>
        <c:majorUnit val="2"/>
      </c:valAx>
      <c:valAx>
        <c:axId val="907694527"/>
        <c:scaling>
          <c:orientation val="minMax"/>
          <c:max val="12"/>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IMPACTO</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PE"/>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PE"/>
          </a:p>
        </c:txPr>
        <c:crossAx val="907684543"/>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68791</xdr:colOff>
      <xdr:row>3</xdr:row>
      <xdr:rowOff>74085</xdr:rowOff>
    </xdr:from>
    <xdr:to>
      <xdr:col>0</xdr:col>
      <xdr:colOff>1797844</xdr:colOff>
      <xdr:row>14</xdr:row>
      <xdr:rowOff>11906</xdr:rowOff>
    </xdr:to>
    <mc:AlternateContent xmlns:mc="http://schemas.openxmlformats.org/markup-compatibility/2006" xmlns:a14="http://schemas.microsoft.com/office/drawing/2010/main">
      <mc:Choice Requires="a14">
        <xdr:graphicFrame macro="">
          <xdr:nvGraphicFramePr>
            <xdr:cNvPr id="2" name="Unidades de Organización">
              <a:extLst>
                <a:ext uri="{FF2B5EF4-FFF2-40B4-BE49-F238E27FC236}">
                  <a16:creationId xmlns:a16="http://schemas.microsoft.com/office/drawing/2014/main" id="{C5FD0E6E-9546-39A2-A019-8B9CF01A4612}"/>
                </a:ext>
              </a:extLst>
            </xdr:cNvPr>
            <xdr:cNvGraphicFramePr/>
          </xdr:nvGraphicFramePr>
          <xdr:xfrm>
            <a:off x="0" y="0"/>
            <a:ext cx="0" cy="0"/>
          </xdr:xfrm>
          <a:graphic>
            <a:graphicData uri="http://schemas.microsoft.com/office/drawing/2010/slicer">
              <sle:slicer xmlns:sle="http://schemas.microsoft.com/office/drawing/2010/slicer" name="Unidades de Organización"/>
            </a:graphicData>
          </a:graphic>
        </xdr:graphicFrame>
      </mc:Choice>
      <mc:Fallback xmlns="">
        <xdr:sp macro="" textlink="">
          <xdr:nvSpPr>
            <xdr:cNvPr id="0" name=""/>
            <xdr:cNvSpPr>
              <a:spLocks noTextEdit="1"/>
            </xdr:cNvSpPr>
          </xdr:nvSpPr>
          <xdr:spPr>
            <a:xfrm>
              <a:off x="68791" y="645585"/>
              <a:ext cx="1729053" cy="2033321"/>
            </a:xfrm>
            <a:prstGeom prst="rect">
              <a:avLst/>
            </a:prstGeom>
            <a:solidFill>
              <a:prstClr val="white"/>
            </a:solidFill>
            <a:ln w="1">
              <a:solidFill>
                <a:prstClr val="green"/>
              </a:solidFill>
            </a:ln>
          </xdr:spPr>
          <xdr:txBody>
            <a:bodyPr vertOverflow="clip" horzOverflow="clip"/>
            <a:lstStyle/>
            <a:p>
              <a:r>
                <a:rPr lang="es-PE"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541021</xdr:colOff>
      <xdr:row>22</xdr:row>
      <xdr:rowOff>198120</xdr:rowOff>
    </xdr:from>
    <xdr:to>
      <xdr:col>22</xdr:col>
      <xdr:colOff>213361</xdr:colOff>
      <xdr:row>39</xdr:row>
      <xdr:rowOff>240030</xdr:rowOff>
    </xdr:to>
    <xdr:grpSp>
      <xdr:nvGrpSpPr>
        <xdr:cNvPr id="8" name="Grupo 7">
          <a:extLst>
            <a:ext uri="{FF2B5EF4-FFF2-40B4-BE49-F238E27FC236}">
              <a16:creationId xmlns:a16="http://schemas.microsoft.com/office/drawing/2014/main" id="{F2F3D9E0-8972-5A01-E6D8-1AF38D3AC1AE}"/>
            </a:ext>
          </a:extLst>
        </xdr:cNvPr>
        <xdr:cNvGrpSpPr/>
      </xdr:nvGrpSpPr>
      <xdr:grpSpPr>
        <a:xfrm>
          <a:off x="5646421" y="6189345"/>
          <a:ext cx="8968740" cy="4575810"/>
          <a:chOff x="14851381" y="240030"/>
          <a:chExt cx="9235440" cy="4705350"/>
        </a:xfrm>
      </xdr:grpSpPr>
      <xdr:graphicFrame macro="">
        <xdr:nvGraphicFramePr>
          <xdr:cNvPr id="2" name="Gráfico 1">
            <a:extLst>
              <a:ext uri="{FF2B5EF4-FFF2-40B4-BE49-F238E27FC236}">
                <a16:creationId xmlns:a16="http://schemas.microsoft.com/office/drawing/2014/main" id="{00000000-0008-0000-0300-000002000000}"/>
              </a:ext>
            </a:extLst>
          </xdr:cNvPr>
          <xdr:cNvGraphicFramePr/>
        </xdr:nvGraphicFramePr>
        <xdr:xfrm>
          <a:off x="14851381" y="240030"/>
          <a:ext cx="9235440" cy="470535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uadroTexto 1">
            <a:extLst>
              <a:ext uri="{FF2B5EF4-FFF2-40B4-BE49-F238E27FC236}">
                <a16:creationId xmlns:a16="http://schemas.microsoft.com/office/drawing/2014/main" id="{00000000-0008-0000-0300-000004000000}"/>
              </a:ext>
            </a:extLst>
          </xdr:cNvPr>
          <xdr:cNvSpPr txBox="1"/>
        </xdr:nvSpPr>
        <xdr:spPr>
          <a:xfrm>
            <a:off x="19231073" y="2644140"/>
            <a:ext cx="1708688" cy="3810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s-PE" sz="1400" b="1">
                <a:solidFill>
                  <a:schemeClr val="accent4">
                    <a:lumMod val="75000"/>
                  </a:schemeClr>
                </a:solidFill>
              </a:rPr>
              <a:t>RIESGO MEDIO</a:t>
            </a:r>
          </a:p>
        </xdr:txBody>
      </xdr:sp>
      <xdr:sp macro="" textlink="">
        <xdr:nvSpPr>
          <xdr:cNvPr id="6" name="CuadroTexto 1">
            <a:extLst>
              <a:ext uri="{FF2B5EF4-FFF2-40B4-BE49-F238E27FC236}">
                <a16:creationId xmlns:a16="http://schemas.microsoft.com/office/drawing/2014/main" id="{00000000-0008-0000-0300-000006000000}"/>
              </a:ext>
            </a:extLst>
          </xdr:cNvPr>
          <xdr:cNvSpPr txBox="1"/>
        </xdr:nvSpPr>
        <xdr:spPr>
          <a:xfrm>
            <a:off x="16593185" y="3718560"/>
            <a:ext cx="1843881" cy="43434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s-PE" sz="1400" b="1">
                <a:solidFill>
                  <a:srgbClr val="00FF99"/>
                </a:solidFill>
              </a:rPr>
              <a:t>RIESGO</a:t>
            </a:r>
            <a:r>
              <a:rPr lang="es-PE" sz="1400" b="1" baseline="0">
                <a:solidFill>
                  <a:srgbClr val="00FF99"/>
                </a:solidFill>
              </a:rPr>
              <a:t> BAJO</a:t>
            </a:r>
            <a:endParaRPr lang="es-PE" sz="1400" b="1">
              <a:solidFill>
                <a:srgbClr val="00FF99"/>
              </a:solidFill>
            </a:endParaRPr>
          </a:p>
        </xdr:txBody>
      </xdr:sp>
    </xdr:grpSp>
    <xdr:clientData/>
  </xdr:twoCellAnchor>
  <xdr:twoCellAnchor>
    <xdr:from>
      <xdr:col>9</xdr:col>
      <xdr:colOff>66821</xdr:colOff>
      <xdr:row>40</xdr:row>
      <xdr:rowOff>17584</xdr:rowOff>
    </xdr:from>
    <xdr:to>
      <xdr:col>20</xdr:col>
      <xdr:colOff>874541</xdr:colOff>
      <xdr:row>57</xdr:row>
      <xdr:rowOff>139504</xdr:rowOff>
    </xdr:to>
    <xdr:grpSp>
      <xdr:nvGrpSpPr>
        <xdr:cNvPr id="14" name="Grupo 13">
          <a:extLst>
            <a:ext uri="{FF2B5EF4-FFF2-40B4-BE49-F238E27FC236}">
              <a16:creationId xmlns:a16="http://schemas.microsoft.com/office/drawing/2014/main" id="{066F5976-4F3A-4D23-891F-861465A78646}"/>
            </a:ext>
          </a:extLst>
        </xdr:cNvPr>
        <xdr:cNvGrpSpPr/>
      </xdr:nvGrpSpPr>
      <xdr:grpSpPr>
        <a:xfrm>
          <a:off x="4695971" y="10809409"/>
          <a:ext cx="8770620" cy="4655820"/>
          <a:chOff x="5262103" y="6659880"/>
          <a:chExt cx="8671560" cy="4785360"/>
        </a:xfrm>
      </xdr:grpSpPr>
      <xdr:graphicFrame macro="">
        <xdr:nvGraphicFramePr>
          <xdr:cNvPr id="15" name="Gráfico 14">
            <a:extLst>
              <a:ext uri="{FF2B5EF4-FFF2-40B4-BE49-F238E27FC236}">
                <a16:creationId xmlns:a16="http://schemas.microsoft.com/office/drawing/2014/main" id="{6F07FE0A-0168-300D-AF72-BE4728158E7F}"/>
              </a:ext>
            </a:extLst>
          </xdr:cNvPr>
          <xdr:cNvGraphicFramePr/>
        </xdr:nvGraphicFramePr>
        <xdr:xfrm>
          <a:off x="5262103" y="6659880"/>
          <a:ext cx="8671560" cy="4785360"/>
        </xdr:xfrm>
        <a:graphic>
          <a:graphicData uri="http://schemas.openxmlformats.org/drawingml/2006/chart">
            <c:chart xmlns:c="http://schemas.openxmlformats.org/drawingml/2006/chart" xmlns:r="http://schemas.openxmlformats.org/officeDocument/2006/relationships" r:id="rId2"/>
          </a:graphicData>
        </a:graphic>
      </xdr:graphicFrame>
      <xdr:pic>
        <xdr:nvPicPr>
          <xdr:cNvPr id="16" name="Imagen 15">
            <a:extLst>
              <a:ext uri="{FF2B5EF4-FFF2-40B4-BE49-F238E27FC236}">
                <a16:creationId xmlns:a16="http://schemas.microsoft.com/office/drawing/2014/main" id="{672CE031-D48F-6B5C-3C71-48A0F0B90129}"/>
              </a:ext>
            </a:extLst>
          </xdr:cNvPr>
          <xdr:cNvPicPr>
            <a:picLocks noChangeAspect="1"/>
          </xdr:cNvPicPr>
        </xdr:nvPicPr>
        <xdr:blipFill>
          <a:blip xmlns:r="http://schemas.openxmlformats.org/officeDocument/2006/relationships" r:embed="rId3"/>
          <a:stretch>
            <a:fillRect/>
          </a:stretch>
        </xdr:blipFill>
        <xdr:spPr>
          <a:xfrm>
            <a:off x="10549254" y="9174480"/>
            <a:ext cx="3243353" cy="1115665"/>
          </a:xfrm>
          <a:prstGeom prst="rect">
            <a:avLst/>
          </a:prstGeom>
        </xdr:spPr>
      </xdr:pic>
    </xdr:grpSp>
    <xdr:clientData/>
  </xdr:twoCellAnchor>
</xdr:wsDr>
</file>

<file path=xl/drawings/drawing3.xml><?xml version="1.0" encoding="utf-8"?>
<c:userShapes xmlns:c="http://schemas.openxmlformats.org/drawingml/2006/chart">
  <cdr:relSizeAnchor xmlns:cdr="http://schemas.openxmlformats.org/drawingml/2006/chartDrawing">
    <cdr:from>
      <cdr:x>0.7388</cdr:x>
      <cdr:y>0.43806</cdr:y>
    </cdr:from>
    <cdr:to>
      <cdr:x>0.87957</cdr:x>
      <cdr:y>0.52065</cdr:y>
    </cdr:to>
    <cdr:sp macro="" textlink="">
      <cdr:nvSpPr>
        <cdr:cNvPr id="2" name="CuadroTexto 1"/>
        <cdr:cNvSpPr txBox="1"/>
      </cdr:nvSpPr>
      <cdr:spPr>
        <a:xfrm xmlns:a="http://schemas.openxmlformats.org/drawingml/2006/main">
          <a:off x="6626104" y="2004479"/>
          <a:ext cx="1262499" cy="3779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PE" sz="1400" b="1">
              <a:solidFill>
                <a:srgbClr val="FF9999"/>
              </a:solidFill>
            </a:rPr>
            <a:t>RIESGO ALTO</a:t>
          </a:r>
        </a:p>
      </cdr:txBody>
    </cdr:sp>
  </cdr:relSizeAnchor>
  <cdr:relSizeAnchor xmlns:cdr="http://schemas.openxmlformats.org/drawingml/2006/chartDrawing">
    <cdr:from>
      <cdr:x>0.62596</cdr:x>
      <cdr:y>0.13064</cdr:y>
    </cdr:from>
    <cdr:to>
      <cdr:x>0.79125</cdr:x>
      <cdr:y>0.22295</cdr:y>
    </cdr:to>
    <cdr:sp macro="" textlink="">
      <cdr:nvSpPr>
        <cdr:cNvPr id="4" name="CuadroTexto 1">
          <a:extLst xmlns:a="http://schemas.openxmlformats.org/drawingml/2006/main">
            <a:ext uri="{FF2B5EF4-FFF2-40B4-BE49-F238E27FC236}">
              <a16:creationId xmlns:a16="http://schemas.microsoft.com/office/drawing/2014/main" id="{00000000-0008-0000-0300-000006000000}"/>
            </a:ext>
          </a:extLst>
        </cdr:cNvPr>
        <cdr:cNvSpPr txBox="1"/>
      </cdr:nvSpPr>
      <cdr:spPr>
        <a:xfrm xmlns:a="http://schemas.openxmlformats.org/drawingml/2006/main">
          <a:off x="5781009" y="614691"/>
          <a:ext cx="1526526" cy="4343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PE" sz="1400" b="1">
              <a:solidFill>
                <a:srgbClr val="FF0000"/>
              </a:solidFill>
            </a:rPr>
            <a:t>RIESGO</a:t>
          </a:r>
          <a:r>
            <a:rPr lang="es-PE" sz="1400" b="1" baseline="0">
              <a:solidFill>
                <a:srgbClr val="FF0000"/>
              </a:solidFill>
            </a:rPr>
            <a:t> MUY ALTO</a:t>
          </a:r>
          <a:endParaRPr lang="es-PE" sz="1400" b="1">
            <a:solidFill>
              <a:srgbClr val="FF0000"/>
            </a:solidFill>
          </a:endParaRP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1</xdr:col>
      <xdr:colOff>258535</xdr:colOff>
      <xdr:row>1</xdr:row>
      <xdr:rowOff>40821</xdr:rowOff>
    </xdr:from>
    <xdr:to>
      <xdr:col>2</xdr:col>
      <xdr:colOff>1226003</xdr:colOff>
      <xdr:row>3</xdr:row>
      <xdr:rowOff>191634</xdr:rowOff>
    </xdr:to>
    <xdr:pic>
      <xdr:nvPicPr>
        <xdr:cNvPr id="2" name="Imagen 2" descr="Resultado de imagen para sunass">
          <a:extLst>
            <a:ext uri="{FF2B5EF4-FFF2-40B4-BE49-F238E27FC236}">
              <a16:creationId xmlns:a16="http://schemas.microsoft.com/office/drawing/2014/main" id="{5B9EDB65-7A48-4322-9544-36416F6C0D1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26366" b="29085"/>
        <a:stretch>
          <a:fillRect/>
        </a:stretch>
      </xdr:blipFill>
      <xdr:spPr bwMode="auto">
        <a:xfrm>
          <a:off x="544285" y="326571"/>
          <a:ext cx="1643743"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P" refreshedDate="45665.746410532411" createdVersion="8" refreshedVersion="8" minRefreshableVersion="3" recordCount="195" xr:uid="{A24B5143-88ED-4BE4-8A43-E3640EE9FB93}">
  <cacheSource type="worksheet">
    <worksheetSource ref="A2:G197" sheet="Base de Actividades Operativas"/>
  </cacheSource>
  <cacheFields count="7">
    <cacheField name="N°" numFmtId="0">
      <sharedItems containsSemiMixedTypes="0" containsString="0" containsNumber="1" containsInteger="1" minValue="1" maxValue="195"/>
    </cacheField>
    <cacheField name="Unidades de Organización" numFmtId="0">
      <sharedItems count="22">
        <s v="AD"/>
        <s v="DAP"/>
        <s v="DF"/>
        <s v="DPN"/>
        <s v="DRT"/>
        <s v="DS"/>
        <s v="DU"/>
        <s v="OAF"/>
        <s v="OAF-UA"/>
        <s v="OAF-UC"/>
        <s v="OAF-UGD"/>
        <s v="OAF-URH"/>
        <s v="OAF-UT"/>
        <s v="OAJ"/>
        <s v="OCI"/>
        <s v="OCII"/>
        <s v="ODS"/>
        <s v="OPPM"/>
        <s v="OPPM-UM"/>
        <s v="OPPM-UPP"/>
        <s v="OTI"/>
        <s v="TRASS"/>
      </sharedItems>
    </cacheField>
    <cacheField name="C.Costo" numFmtId="0">
      <sharedItems/>
    </cacheField>
    <cacheField name="OEI" numFmtId="0">
      <sharedItems/>
    </cacheField>
    <cacheField name="AEI" numFmtId="0">
      <sharedItems/>
    </cacheField>
    <cacheField name="Acciones Estratégicas Institucionales" numFmtId="0">
      <sharedItems count="28">
        <s v="AEI.07.04 Gestión eficaz y con integridad de sistemas administrativos en la Sunass"/>
        <s v="AEI.01.02 Monitoreo integral de la calidad del servicio de agua potable y saneamiento recibido por los usuarios en el ámbito periurbano "/>
        <s v="AEI.02.03 Tarifas de los servicios de agua potable y saneamiento actualizadas oportunamente de las empresas prestadoras"/>
        <s v="AEI.02.05 Monitoreo integral de la calidad del servicio de agua potable y saneamiento en zonas críticas."/>
        <s v="AEI.03.03 Supervisión integral de la calidad de la prestación de los servicios de agua potable y saneamiento a los prestadores en pequeñas ciudades "/>
        <s v="AEI.05.03 Comunicación externa permanente sobre el valor e importancia de los servicios de agua potable y saneamiento dirigida a prestadores y usuarios."/>
        <s v="AEI.05.04 Regulación diferenciada y con enfoque territorial implementada para los prestadores de servicios de agua potable y saneamiento "/>
        <s v="AEI.06.01 Asistencia técnica oportuna para el diseño e implementación de los MERESE Hídricos a las EP "/>
        <s v="AEI.06.02 Asistencia técnica oportuna para la implementación de la GRD a las EP"/>
        <s v="AEI.06.03 Monitoreo integral de riesgos y de Servicios Ecosistémicos Hídricos a las EP."/>
        <s v="AEI.07.01 Optimización integral de la gestión territorial y misional de la Sunass "/>
        <s v="AEI.02.01 Fiscalización oportuna y eficiente de los servicios de agua potable y saneamiento a las EP "/>
        <s v="AEI.03.01 Fiscalización orientativa efectiva a prestadores de los servicios de agua potable y saneamiento en pequeñas ciudades"/>
        <s v="AEI.04.02 Fiscalización orientativa efectiva a prestadores de los servicios de agua potable y saneamiento en el ámbito rural "/>
        <s v="AEI.05.05 Mecanismos de incentivos basados en evidencias implementados para los prestadores de servicios de agua potable y saneamiento "/>
        <s v="AEI.01.01 Seguimiento oportuno de la ejecución de inversiones programadas a las EP y otros ejecutores en el ámbito periurbano "/>
        <s v="AEI.03.02 Determinación de tarifas y asistencia técnica integral para el plan de prestación de servicios de agua potable y saneamiento de los prestadores de pequeñas ciudades"/>
        <s v="AEI.04.01 Asistencia técnica integral para la determinación y aplicación de la cuota familiar a los prestadores de los servicios de agua potable y saneamiento _x000a_en el ámbito rural "/>
        <s v="AEI.04.03 Seguimiento periódico de la ejecución de las inversiones programadas según las Unidades Ejecutoras "/>
        <s v="AEI.02.04 Sanción objetiva a los administrados que infringen las normas de acuerdo con la tipificación de Sunass "/>
        <s v="AEI.05.01 Atención oportuna y efectiva en la solución de los problemas que se presenten con los servicios de agua potable y saneamiento para los usuarios "/>
        <s v="AEI.05.02 Promoción efectiva de la participación ciudadana en la regulación de los servicios de agua potable y saneamiento dirigida a los usuarios."/>
        <s v="AEI.07.06 Capacidades fortalecidas en Gestión de Riesgos de Desastres (GRD) de los colaboradores de la Sunass"/>
        <s v="AEI.07.02 Gestión optimizada del capital humano, del conocimiento y de cultura organizacional de la Sunass "/>
        <s v="AEI.07.07 Comunicación estratégica interna para la Sunass"/>
        <s v="AEI.07.05 Enfoque de género implementado en la Sunass "/>
        <s v="AEI.07.03 Procesos misionales y de soporte sistematizados y con inclusión de nuevas tecnologías en la Sunass"/>
        <s v="AEI.02.02 Apelaciones fundamentadas y resueltas oportunamente presentadas por los usuarios de los servicios de agua potable y saneamiento "/>
      </sharedItems>
    </cacheField>
    <cacheField name="ACTIVIDAD OPERATIVA (AO)" numFmtId="0">
      <sharedItems count="159">
        <s v="acciones de conducción superior"/>
        <s v="implementación del modelo de integridad y lucha contra la corrupción"/>
        <s v="evaluación del acceso a los servicios de agua potable y saneamiento en el ámbito periurbano"/>
        <s v="elaboración de informe técnico de adp para proyecto de estudio tarifario de las empresas prestadoras."/>
        <s v="monitoreo remoto de la calidad de la prestación en sectores críticos de las eps"/>
        <s v="elaboración de informe sobre solicitudes y consultas para la autorización excepcional."/>
        <s v="monitoreo remoto de la calidad de la prestación en pequeñas ciudades"/>
        <s v="realización de eventos de socialización de las áreas de la prestación"/>
        <s v="sistematización de información relevante del adp para los planes de integración"/>
        <s v="asistencia técnica a empresas prestadoras en la elaboración del diseño merese para pmo y la implementación del plan de intervenciones del estudio tarifario"/>
        <s v="seguimiento y acompañamiento a las ods en procesos de merese"/>
        <s v="asistencia técnica a empresas prestadoras en la elaboración del diagnóstico para pmo e implementación de medidas para la gestión del riesgo de desastres del estudio tarifario"/>
        <s v="seguimiento y acompañamiento a las ods en procesos de grd"/>
        <s v="analizar los riesgos para la prestación de los servicios de agua potable y saneamiento"/>
        <s v="elaboración de documentos técnicos para la promoción de la seguridad hídrica y determinación del área de la prestación"/>
        <s v="seguimiento y monitoreo de la implementación de las reservas de merese y grd"/>
        <s v="elaboración de informe técnico de monitoreo de los servicios de de agua potable y saneamiento realizado por los cami yaku regionales"/>
        <s v="elaboración de propuesta de reconfiguración de los ámbitos de responsabilidad de las ods"/>
        <s v="realización de eventos de la dirección de ámbito de la prestación."/>
        <s v="soporte a la gestión institucional"/>
        <s v="atención de denuncias contra las empresas prestadoras"/>
        <s v="elaboración de informe de verificación del servicio de agua en instituciones educativas"/>
        <s v="elaboración de informes de evaluación de implementación de medidas correctivas impuestas a las empresas prestadoras"/>
        <s v="elaboración de informes de opinión previa y evaluación sobre buen gobierno corporativo"/>
        <s v="elaboración de informes finales de instrucción del procedimiento administrativo sancionador"/>
        <s v="elaboración de informes situacionales de asociaciones público privadas"/>
        <s v="evaluación de las empresas prestadoras para determinar su ingreso o continuidad en el régimen de apoyo transitorio."/>
        <s v="fiscalización de aspectos comerciales y fondos de las empresas prestadoras"/>
        <s v="fiscalización de aspectos operacionales y metas de gestión de las empresas prestadoras"/>
        <s v="fiscalización de buen gobierno corporativo"/>
        <s v="fiscalización de procesos de tratamiento de agua potable y unidades de almacenamiento de empresas prestadoras."/>
        <s v="fiscalización de procesos de tratamiento de agua residuales de empresas prestadoras."/>
        <s v="fiscalización de seguros contra terceros en las empresas prestadoras"/>
        <s v="seguimiento financiero de los fondos y reservas de las empresas prestadoras"/>
        <s v="fiscalización o evaluación de los prestadores de pequeñas ciudades"/>
        <s v="verificación de la implementación de las recomendaciones impuestas de los prestadores de pequeñas ciudades"/>
        <s v="elaboración del informe de seguimiento del registro del sistema atm"/>
        <s v="fiscalización o evaluación de los prestadores de ámbito rural"/>
        <s v="seguimiento del registro del sistema atm"/>
        <s v="verificación de la implementación de las recomendaciones impuestas de los prestadores de ámbito rural"/>
        <s v="elaboración y presentación del benchmarking de prestadores y aderasa"/>
        <s v="elaboración del informe de supervisión del plan anual de fiscalización"/>
        <s v="atención de consultas normativas o pedidos de opinión de propuestas normativas"/>
        <s v="desarrollo del análisis de impacto regulatorio (air)"/>
        <s v="difusión del marco regulatorio"/>
        <s v="elaboración de documentos de trabajo vinculados al sistema regulatorio"/>
        <s v="elaboración de propuestas regulatorias diferenciadas"/>
        <s v="elaboración y seguimiento de la agenda temprana"/>
        <s v="gestión y análisis de datos a través de reportes técnicos vinculados al seguimiento de la prestación de los servicios de agua potable y saneamiento"/>
        <s v="desarrollo del programa de extensión universitaria en regulación de servicios de agua potable y saneamiento"/>
        <s v="seguimiento a la ejecución de inversiones de las empresas prestadoras"/>
        <s v="seguimiento de las inversiones claves de cierre de brechas en el ámbito de responsabilidad de las empresas prestadoras"/>
        <s v="actualización de mecanismos de subsidios cruzados en las empresas prestadoras"/>
        <s v="elaboración de documentos técnicos que contribuyan a mejorar el impacto de los estudios tarifarios"/>
        <s v="elaboración de estudios tarifarios de las empresas prestadoras"/>
        <s v="revisión de estudios tarifarios por disposiciones normativas"/>
        <s v="seguimiento de estudios tarifarios en aspectos económicos financieros"/>
        <s v="talleres de buenas prácticas en gestión y ejecución de inversiones dirigidas a las empresas prestadoras"/>
        <s v="estudio de abastecimiento del agua en zonas críticas abastecidas y/o no abastecidas por empresas prestadoras"/>
        <s v="estimación de tarifas referenciales para unidades de gestión municipal en el ámbito de pequeñas ciudades"/>
        <s v="asistencia técnica para la determinación de cuota familiar"/>
        <s v="seguimiento de la ejecución de las inversiones claves de cierre de brechas en el ámbito rural"/>
        <s v="actualización del registro de sanciones"/>
        <s v="atención de solicitudes de pronto pago de las multas impuestas"/>
        <s v="evaluación de los expedientes procedimientos administrativos sancionadores"/>
        <s v="formulación de criterios resolutivos"/>
        <s v="asistencia técnica a prestadores para la correcta atención a usuarios/as"/>
        <s v="atención a usuarios/as por distintos canales con enfoque de género"/>
        <s v="orientación a usuarios/as en los locales del prestador"/>
        <s v="acciones de información del plan de consulta pública"/>
        <s v="acciones de monitoreo a la implementación del plan de consulta pública"/>
        <s v="acciones de soporte al consejo de usuarios para la implementación de su plan anual de actividades"/>
        <s v="asistencia técnica para la elaboración del plan de consulta pública en los prestadores"/>
        <s v="desarrollo de sesiones de los consejos de usuarios de la sunass"/>
        <s v="organización del proceso de elección de miembros del consejo de usuarios"/>
        <s v="realización de audiencia pública sobre el proyecto de estudio tarifario"/>
        <s v="realización de charlas para la identificación de problemas en los servicios de saneamiento"/>
        <s v="realización de foros de rendición de cuentas"/>
        <s v="realización de micro audiencias con usuarios/as, prestadores y otros actores involucrados"/>
        <s v="acciones de sensibilización vinculadas a la valoración de los servicios de saneamiento"/>
        <s v="charlas a padres y madres de familia"/>
        <s v="organización de capacitaciones a brigadieres del agua"/>
        <s v="organización de capacitaciones a docentes"/>
        <s v="organización del concurso escolar"/>
        <s v="programa educativo: colegio con agua segura"/>
        <s v="seguimiento de ejecución de la inversión"/>
        <s v="seguimiento y control de los sistemas administrativos de competencia de la oaf"/>
        <s v="implementación del plan de continuidad operativa"/>
        <s v="adquisición de bienes, servicios y activos"/>
        <s v="elaboración, modificación y seguimiento del plan anual de contrataciones (pac)"/>
        <s v="gestión de administración de bienes"/>
        <s v="programación y seguimiento de cuadro multianual de necesidades (cmn)"/>
        <s v="seguimiento al sistema administrativo de abastecimiento"/>
        <s v="elaboración y declaración de información tributaria"/>
        <s v="elaboración y presentación de estados financieros"/>
        <s v="seguimiento al sistema administrativo de contabilidad"/>
        <s v="gestión documental"/>
        <s v="seguimiento al sistema administrativo de ugd"/>
        <s v="implementación de los procesos del subsistema de gestión del empleo"/>
        <s v="implementación de los procesos del subsistema de relaciones humanas y sociales"/>
        <s v="implementación del proceso de administración y gestion de las compensaciones"/>
        <s v="implementación del subsistema de gestión del rendimiento"/>
        <s v="implementación del subsistema de gestión y desarrollo y capacitación"/>
        <s v="implementación del subsistema de planificación de políticas de recursos humanos"/>
        <s v="seguimiento al sistema administrativo de recursos humanos."/>
        <s v="giro de obligaciones de la sunass"/>
        <s v="seguimiento al sistema administrativo de tesorería"/>
        <s v="emisión de opinión legal del procedimiento administrativo sancionador y medidas correctivas en segunda instancia"/>
        <s v="apoyo en las actuaciones judiciales y penales"/>
        <s v="asesoría legal en temas regulatorios y/o administrativos"/>
        <s v="atención de consultas o requerimientos de personas naturales y/o juridicas externas"/>
        <s v="ejecución de servicios relacionados"/>
        <s v="servicios de control posterior a órganos de línea y apoyo"/>
        <s v="servicios de control simultáneo"/>
        <s v="diseño e implementación de campañas tácticas"/>
        <s v="elaboración de materiales de comunicación"/>
        <s v="gestión de prensa para la difusión de contenido institucional."/>
        <s v="gestión de redes sociales"/>
        <s v="organización y apoyo de eventos institucionales."/>
        <s v="diseño e implementación de campañas de comunicación interna"/>
        <s v="caracterización de la prestación de los servicios de agua potable y saneamiento"/>
        <s v="actualización de información del estado de los servicios de agua potable y saneamiento de los prestadores de pequeñas ciudades"/>
        <s v="actualización de la determinación del área de la prestación de servicios"/>
        <s v="gestión de la operatividad de las ods"/>
        <s v="verificación del servicio de agua en instituciones educativas"/>
        <s v="desarrollo de talleres de benchmarking de prestadores"/>
        <s v="acciones de difusión de contenido institucional en prensa y redes sociales"/>
        <s v="acciones de difusión de comunicación interna"/>
        <s v="gestión de cooperación internacional"/>
        <s v="gestión integrada de las inversiones"/>
        <s v="monitoreo y seguimiento de convenios interinstitucionales"/>
        <s v="aprobación y ejecución del plan de transversalización del enfoque de género"/>
        <s v="asistencia técnica para la incorporación del enfoque de género en los servicios que brinda la entidad"/>
        <s v="gestión del plan de prevención de riesgos de desastres"/>
        <s v="actualización y mejora de los procesos de la entidad"/>
        <s v="elaboración de metodologías, herramientas, mecanismos e instrumentos en materia de modernización de la gestión pública"/>
        <s v="mantenimiento y mejora del sistema integrado de gestión"/>
        <s v="actualización y evaluación de programa presupuestal"/>
        <s v="atención de solicitudes de entidades externas"/>
        <s v="ejecución y seguimiento presupuestal"/>
        <s v="elaboración de la memoria institucional"/>
        <s v="elaboración y actualización del pei - poi"/>
        <s v="evaluación de la ejecución presupuestal"/>
        <s v="modificaciones presupuestales"/>
        <s v="programación y formulación presupuestaria"/>
        <s v="seguimiento y evaluación del pei - poi"/>
        <s v="adecuada plataforma tecnológica - cui 2513524"/>
        <s v="adquisición y renovación de software"/>
        <s v="capacitación en ia para los colaboradores de la sunass"/>
        <s v="desarrollo y mejoras de los sistemas informáticos"/>
        <s v="diagnóstico de necesidades de ia en la sunass"/>
        <s v="elaboración de instrumentos estratégicos en tecnologías de la información"/>
        <s v="supervisión de la implementación del sistema de reclamos y quejas para los usuarios del servicio de saneamiento"/>
        <s v="acciones de soporte a la gestión institucional"/>
        <s v="mantenimiento y soporte de los equipos tecnológicos"/>
        <s v="mantenimiento y soporte de software"/>
        <s v="realización de audiencias de conciliación"/>
        <s v="resolución de apelaciones interpuestas por los usuarios"/>
        <s v="seguimiento a la implementación del sistema de reclamos y quejas para los usuarios del servicio de saneamiento"/>
      </sharedItems>
    </cacheField>
  </cacheFields>
  <extLst>
    <ext xmlns:x14="http://schemas.microsoft.com/office/spreadsheetml/2009/9/main" uri="{725AE2AE-9491-48be-B2B4-4EB974FC3084}">
      <x14:pivotCacheDefinition pivotCacheId="185275416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5">
  <r>
    <n v="1"/>
    <x v="0"/>
    <s v="AD"/>
    <s v="OEI.07"/>
    <s v="AEI.07.04"/>
    <x v="0"/>
    <x v="0"/>
  </r>
  <r>
    <n v="2"/>
    <x v="0"/>
    <s v="AD"/>
    <s v="OEI.07"/>
    <s v="AEI.07.04"/>
    <x v="0"/>
    <x v="1"/>
  </r>
  <r>
    <n v="3"/>
    <x v="1"/>
    <s v="DAP"/>
    <s v="OEI.01"/>
    <s v="AEI.01.02"/>
    <x v="1"/>
    <x v="2"/>
  </r>
  <r>
    <n v="4"/>
    <x v="1"/>
    <s v="DAP"/>
    <s v="OEI.02"/>
    <s v="AEI.02.03"/>
    <x v="2"/>
    <x v="3"/>
  </r>
  <r>
    <n v="5"/>
    <x v="1"/>
    <s v="DAP"/>
    <s v="OEI.02"/>
    <s v="AEI.02.05"/>
    <x v="3"/>
    <x v="4"/>
  </r>
  <r>
    <n v="6"/>
    <x v="1"/>
    <s v="DAP"/>
    <s v="OEI.03"/>
    <s v="AEI.03.03"/>
    <x v="4"/>
    <x v="5"/>
  </r>
  <r>
    <n v="7"/>
    <x v="1"/>
    <s v="DAP"/>
    <s v="OEI.03"/>
    <s v="AEI.03.03"/>
    <x v="4"/>
    <x v="6"/>
  </r>
  <r>
    <n v="8"/>
    <x v="1"/>
    <s v="DAP"/>
    <s v="OEI.05"/>
    <s v="AEI.05.03"/>
    <x v="5"/>
    <x v="7"/>
  </r>
  <r>
    <n v="9"/>
    <x v="1"/>
    <s v="DAP"/>
    <s v="OEI.05"/>
    <s v="AEI.05.04"/>
    <x v="6"/>
    <x v="8"/>
  </r>
  <r>
    <n v="10"/>
    <x v="1"/>
    <s v="DAP"/>
    <s v="OEI.06"/>
    <s v="AEI.06.01"/>
    <x v="7"/>
    <x v="9"/>
  </r>
  <r>
    <n v="11"/>
    <x v="1"/>
    <s v="DAP"/>
    <s v="OEI.06"/>
    <s v="AEI.06.01"/>
    <x v="7"/>
    <x v="10"/>
  </r>
  <r>
    <n v="12"/>
    <x v="1"/>
    <s v="DAP"/>
    <s v="OEI.06"/>
    <s v="AEI.06.02"/>
    <x v="8"/>
    <x v="11"/>
  </r>
  <r>
    <n v="13"/>
    <x v="1"/>
    <s v="DAP"/>
    <s v="OEI.06"/>
    <s v="AEI.06.02"/>
    <x v="8"/>
    <x v="12"/>
  </r>
  <r>
    <n v="14"/>
    <x v="1"/>
    <s v="DAP"/>
    <s v="OEI.06"/>
    <s v="AEI.06.03"/>
    <x v="9"/>
    <x v="13"/>
  </r>
  <r>
    <n v="15"/>
    <x v="1"/>
    <s v="DAP"/>
    <s v="OEI.06"/>
    <s v="AEI.06.03"/>
    <x v="9"/>
    <x v="14"/>
  </r>
  <r>
    <n v="16"/>
    <x v="1"/>
    <s v="DAP"/>
    <s v="OEI.06"/>
    <s v="AEI.06.03"/>
    <x v="9"/>
    <x v="15"/>
  </r>
  <r>
    <n v="17"/>
    <x v="1"/>
    <s v="DAP"/>
    <s v="OEI.07"/>
    <s v="AEI.07.01"/>
    <x v="10"/>
    <x v="16"/>
  </r>
  <r>
    <n v="18"/>
    <x v="1"/>
    <s v="DAP"/>
    <s v="OEI.07"/>
    <s v="AEI.07.01"/>
    <x v="10"/>
    <x v="17"/>
  </r>
  <r>
    <n v="19"/>
    <x v="1"/>
    <s v="DAP"/>
    <s v="OEI.07"/>
    <s v="AEI.07.01"/>
    <x v="10"/>
    <x v="18"/>
  </r>
  <r>
    <n v="20"/>
    <x v="1"/>
    <s v="DAP"/>
    <s v="OEI.07"/>
    <s v="AEI.07.01"/>
    <x v="10"/>
    <x v="19"/>
  </r>
  <r>
    <n v="21"/>
    <x v="2"/>
    <s v="DF"/>
    <s v="OEI.02"/>
    <s v="AEI.02.01"/>
    <x v="11"/>
    <x v="20"/>
  </r>
  <r>
    <n v="22"/>
    <x v="2"/>
    <s v="DF"/>
    <s v="OEI.02"/>
    <s v="AEI.02.01"/>
    <x v="11"/>
    <x v="21"/>
  </r>
  <r>
    <n v="23"/>
    <x v="2"/>
    <s v="DF"/>
    <s v="OEI.02"/>
    <s v="AEI.02.01"/>
    <x v="11"/>
    <x v="22"/>
  </r>
  <r>
    <n v="24"/>
    <x v="2"/>
    <s v="DF"/>
    <s v="OEI.02"/>
    <s v="AEI.02.01"/>
    <x v="11"/>
    <x v="23"/>
  </r>
  <r>
    <n v="25"/>
    <x v="2"/>
    <s v="DF"/>
    <s v="OEI.02"/>
    <s v="AEI.02.01"/>
    <x v="11"/>
    <x v="24"/>
  </r>
  <r>
    <n v="26"/>
    <x v="2"/>
    <s v="DF"/>
    <s v="OEI.02"/>
    <s v="AEI.02.01"/>
    <x v="11"/>
    <x v="25"/>
  </r>
  <r>
    <n v="27"/>
    <x v="2"/>
    <s v="DF"/>
    <s v="OEI.02"/>
    <s v="AEI.02.01"/>
    <x v="11"/>
    <x v="26"/>
  </r>
  <r>
    <n v="28"/>
    <x v="2"/>
    <s v="DF"/>
    <s v="OEI.02"/>
    <s v="AEI.02.01"/>
    <x v="11"/>
    <x v="27"/>
  </r>
  <r>
    <n v="29"/>
    <x v="2"/>
    <s v="DF"/>
    <s v="OEI.02"/>
    <s v="AEI.02.01"/>
    <x v="11"/>
    <x v="28"/>
  </r>
  <r>
    <n v="30"/>
    <x v="2"/>
    <s v="DF"/>
    <s v="OEI.02"/>
    <s v="AEI.02.01"/>
    <x v="11"/>
    <x v="29"/>
  </r>
  <r>
    <n v="31"/>
    <x v="2"/>
    <s v="DF"/>
    <s v="OEI.02"/>
    <s v="AEI.02.01"/>
    <x v="11"/>
    <x v="30"/>
  </r>
  <r>
    <n v="32"/>
    <x v="2"/>
    <s v="DF"/>
    <s v="OEI.02"/>
    <s v="AEI.02.01"/>
    <x v="11"/>
    <x v="31"/>
  </r>
  <r>
    <n v="33"/>
    <x v="2"/>
    <s v="DF"/>
    <s v="OEI.02"/>
    <s v="AEI.02.01"/>
    <x v="11"/>
    <x v="32"/>
  </r>
  <r>
    <n v="34"/>
    <x v="2"/>
    <s v="DF"/>
    <s v="OEI.02"/>
    <s v="AEI.02.01"/>
    <x v="11"/>
    <x v="33"/>
  </r>
  <r>
    <n v="35"/>
    <x v="2"/>
    <s v="DF"/>
    <s v="OEI.03"/>
    <s v="AEI.03.01"/>
    <x v="12"/>
    <x v="34"/>
  </r>
  <r>
    <n v="36"/>
    <x v="2"/>
    <s v="DF"/>
    <s v="OEI.03"/>
    <s v="AEI.03.01"/>
    <x v="12"/>
    <x v="35"/>
  </r>
  <r>
    <n v="37"/>
    <x v="2"/>
    <s v="DF"/>
    <s v="OEI.04"/>
    <s v="AEI.04.02"/>
    <x v="13"/>
    <x v="36"/>
  </r>
  <r>
    <n v="38"/>
    <x v="2"/>
    <s v="DF"/>
    <s v="OEI.04"/>
    <s v="AEI.04.02"/>
    <x v="13"/>
    <x v="37"/>
  </r>
  <r>
    <n v="39"/>
    <x v="2"/>
    <s v="DF"/>
    <s v="OEI.04"/>
    <s v="AEI.04.02"/>
    <x v="13"/>
    <x v="38"/>
  </r>
  <r>
    <n v="40"/>
    <x v="2"/>
    <s v="DF"/>
    <s v="OEI.04"/>
    <s v="AEI.04.02"/>
    <x v="13"/>
    <x v="39"/>
  </r>
  <r>
    <n v="41"/>
    <x v="2"/>
    <s v="DF"/>
    <s v="OEI.05"/>
    <s v="AEI.05.05"/>
    <x v="14"/>
    <x v="40"/>
  </r>
  <r>
    <n v="42"/>
    <x v="2"/>
    <s v="DF"/>
    <s v="OEI.07"/>
    <s v="AEI.07.01"/>
    <x v="10"/>
    <x v="41"/>
  </r>
  <r>
    <n v="43"/>
    <x v="3"/>
    <s v="DPN"/>
    <s v="OEI.05"/>
    <s v="AEI.05.04"/>
    <x v="6"/>
    <x v="42"/>
  </r>
  <r>
    <n v="44"/>
    <x v="3"/>
    <s v="DPN"/>
    <s v="OEI.05"/>
    <s v="AEI.05.04"/>
    <x v="6"/>
    <x v="43"/>
  </r>
  <r>
    <n v="45"/>
    <x v="3"/>
    <s v="DPN"/>
    <s v="OEI.05"/>
    <s v="AEI.05.04"/>
    <x v="6"/>
    <x v="44"/>
  </r>
  <r>
    <n v="46"/>
    <x v="3"/>
    <s v="DPN"/>
    <s v="OEI.05"/>
    <s v="AEI.05.04"/>
    <x v="6"/>
    <x v="45"/>
  </r>
  <r>
    <n v="47"/>
    <x v="3"/>
    <s v="DPN"/>
    <s v="OEI.05"/>
    <s v="AEI.05.04"/>
    <x v="6"/>
    <x v="46"/>
  </r>
  <r>
    <n v="48"/>
    <x v="3"/>
    <s v="DPN"/>
    <s v="OEI.05"/>
    <s v="AEI.05.04"/>
    <x v="6"/>
    <x v="47"/>
  </r>
  <r>
    <n v="49"/>
    <x v="3"/>
    <s v="DPN"/>
    <s v="OEI.05"/>
    <s v="AEI.05.04"/>
    <x v="6"/>
    <x v="48"/>
  </r>
  <r>
    <n v="50"/>
    <x v="3"/>
    <s v="DPN"/>
    <s v="OEI.07"/>
    <s v="AEI.07.04"/>
    <x v="0"/>
    <x v="49"/>
  </r>
  <r>
    <n v="51"/>
    <x v="4"/>
    <s v="DRT"/>
    <s v="OEI.01"/>
    <s v="AEI.01.01"/>
    <x v="15"/>
    <x v="50"/>
  </r>
  <r>
    <n v="52"/>
    <x v="4"/>
    <s v="DRT"/>
    <s v="OEI.01"/>
    <s v="AEI.01.01"/>
    <x v="15"/>
    <x v="51"/>
  </r>
  <r>
    <n v="53"/>
    <x v="4"/>
    <s v="DRT"/>
    <s v="OEI.02"/>
    <s v="AEI.02.03"/>
    <x v="2"/>
    <x v="52"/>
  </r>
  <r>
    <n v="54"/>
    <x v="4"/>
    <s v="DRT"/>
    <s v="OEI.02"/>
    <s v="AEI.02.03"/>
    <x v="2"/>
    <x v="53"/>
  </r>
  <r>
    <n v="55"/>
    <x v="4"/>
    <s v="DRT"/>
    <s v="OEI.02"/>
    <s v="AEI.02.03"/>
    <x v="2"/>
    <x v="54"/>
  </r>
  <r>
    <n v="56"/>
    <x v="4"/>
    <s v="DRT"/>
    <s v="OEI.02"/>
    <s v="AEI.02.03"/>
    <x v="2"/>
    <x v="55"/>
  </r>
  <r>
    <n v="57"/>
    <x v="4"/>
    <s v="DRT"/>
    <s v="OEI.02"/>
    <s v="AEI.02.03"/>
    <x v="2"/>
    <x v="56"/>
  </r>
  <r>
    <n v="58"/>
    <x v="4"/>
    <s v="DRT"/>
    <s v="OEI.02"/>
    <s v="AEI.02.03"/>
    <x v="2"/>
    <x v="57"/>
  </r>
  <r>
    <n v="59"/>
    <x v="4"/>
    <s v="DRT"/>
    <s v="OEI.02"/>
    <s v="AEI.02.05"/>
    <x v="3"/>
    <x v="58"/>
  </r>
  <r>
    <n v="60"/>
    <x v="4"/>
    <s v="DRT"/>
    <s v="OEI.03"/>
    <s v="AEI.03.02"/>
    <x v="16"/>
    <x v="59"/>
  </r>
  <r>
    <n v="61"/>
    <x v="4"/>
    <s v="DRT"/>
    <s v="OEI.04"/>
    <s v="AEI.04.01"/>
    <x v="17"/>
    <x v="60"/>
  </r>
  <r>
    <n v="62"/>
    <x v="4"/>
    <s v="DRT"/>
    <s v="OEI.04"/>
    <s v="AEI.04.03"/>
    <x v="18"/>
    <x v="61"/>
  </r>
  <r>
    <n v="63"/>
    <x v="5"/>
    <s v="DS"/>
    <s v="OEI.02"/>
    <s v="AEI.02.04"/>
    <x v="19"/>
    <x v="62"/>
  </r>
  <r>
    <n v="64"/>
    <x v="5"/>
    <s v="DS"/>
    <s v="OEI.02"/>
    <s v="AEI.02.04"/>
    <x v="19"/>
    <x v="63"/>
  </r>
  <r>
    <n v="65"/>
    <x v="5"/>
    <s v="DS"/>
    <s v="OEI.02"/>
    <s v="AEI.02.04"/>
    <x v="19"/>
    <x v="64"/>
  </r>
  <r>
    <n v="66"/>
    <x v="5"/>
    <s v="DS"/>
    <s v="OEI.02"/>
    <s v="AEI.02.04"/>
    <x v="19"/>
    <x v="65"/>
  </r>
  <r>
    <n v="67"/>
    <x v="6"/>
    <s v="DU (incluye Of. Enlace)"/>
    <s v="OEI.05"/>
    <s v="AEI.05.01"/>
    <x v="20"/>
    <x v="66"/>
  </r>
  <r>
    <n v="68"/>
    <x v="6"/>
    <s v="DU (incluye Of. Enlace)"/>
    <s v="OEI.05"/>
    <s v="AEI.05.01"/>
    <x v="20"/>
    <x v="67"/>
  </r>
  <r>
    <n v="69"/>
    <x v="6"/>
    <s v="DU (incluye Of. Enlace)"/>
    <s v="OEI.05"/>
    <s v="AEI.05.01"/>
    <x v="20"/>
    <x v="68"/>
  </r>
  <r>
    <n v="70"/>
    <x v="6"/>
    <s v="DU (incluye Of. Enlace)"/>
    <s v="OEI.05"/>
    <s v="AEI.05.02"/>
    <x v="21"/>
    <x v="69"/>
  </r>
  <r>
    <n v="71"/>
    <x v="6"/>
    <s v="DU (incluye Of. Enlace)"/>
    <s v="OEI.05"/>
    <s v="AEI.05.02"/>
    <x v="21"/>
    <x v="70"/>
  </r>
  <r>
    <n v="72"/>
    <x v="6"/>
    <s v="DU (incluye Of. Enlace)"/>
    <s v="OEI.05"/>
    <s v="AEI.05.02"/>
    <x v="21"/>
    <x v="71"/>
  </r>
  <r>
    <n v="73"/>
    <x v="6"/>
    <s v="DU (incluye Of. Enlace)"/>
    <s v="OEI.05"/>
    <s v="AEI.05.02"/>
    <x v="21"/>
    <x v="72"/>
  </r>
  <r>
    <n v="74"/>
    <x v="6"/>
    <s v="DU (incluye Of. Enlace)"/>
    <s v="OEI.05"/>
    <s v="AEI.05.02"/>
    <x v="21"/>
    <x v="73"/>
  </r>
  <r>
    <n v="75"/>
    <x v="6"/>
    <s v="DU (incluye Of. Enlace)"/>
    <s v="OEI.05"/>
    <s v="AEI.05.02"/>
    <x v="21"/>
    <x v="74"/>
  </r>
  <r>
    <n v="76"/>
    <x v="6"/>
    <s v="DU (incluye Of. Enlace)"/>
    <s v="OEI.05"/>
    <s v="AEI.05.02"/>
    <x v="21"/>
    <x v="75"/>
  </r>
  <r>
    <n v="77"/>
    <x v="6"/>
    <s v="DU (incluye Of. Enlace)"/>
    <s v="OEI.05"/>
    <s v="AEI.05.02"/>
    <x v="21"/>
    <x v="76"/>
  </r>
  <r>
    <n v="78"/>
    <x v="6"/>
    <s v="DU (incluye Of. Enlace)"/>
    <s v="OEI.05"/>
    <s v="AEI.05.02"/>
    <x v="21"/>
    <x v="77"/>
  </r>
  <r>
    <n v="79"/>
    <x v="6"/>
    <s v="DU (incluye Of. Enlace)"/>
    <s v="OEI.05"/>
    <s v="AEI.05.02"/>
    <x v="21"/>
    <x v="78"/>
  </r>
  <r>
    <n v="80"/>
    <x v="6"/>
    <s v="DU (incluye Of. Enlace)"/>
    <s v="OEI.05"/>
    <s v="AEI.05.03"/>
    <x v="5"/>
    <x v="79"/>
  </r>
  <r>
    <n v="81"/>
    <x v="6"/>
    <s v="DU (incluye Of. Enlace)"/>
    <s v="OEI.05"/>
    <s v="AEI.05.03"/>
    <x v="5"/>
    <x v="80"/>
  </r>
  <r>
    <n v="82"/>
    <x v="6"/>
    <s v="DU (incluye Of. Enlace)"/>
    <s v="OEI.05"/>
    <s v="AEI.05.03"/>
    <x v="5"/>
    <x v="81"/>
  </r>
  <r>
    <n v="83"/>
    <x v="6"/>
    <s v="DU (incluye Of. Enlace)"/>
    <s v="OEI.05"/>
    <s v="AEI.05.03"/>
    <x v="5"/>
    <x v="82"/>
  </r>
  <r>
    <n v="84"/>
    <x v="6"/>
    <s v="DU (incluye Of. Enlace)"/>
    <s v="OEI.05"/>
    <s v="AEI.05.03"/>
    <x v="5"/>
    <x v="83"/>
  </r>
  <r>
    <n v="85"/>
    <x v="6"/>
    <s v="DU (incluye Of. Enlace)"/>
    <s v="OEI.05"/>
    <s v="AEI.05.03"/>
    <x v="5"/>
    <x v="84"/>
  </r>
  <r>
    <n v="86"/>
    <x v="7"/>
    <s v="OAF"/>
    <s v="OEI.07"/>
    <s v="AEI.07.04"/>
    <x v="0"/>
    <x v="85"/>
  </r>
  <r>
    <n v="87"/>
    <x v="7"/>
    <s v="OAF"/>
    <s v="OEI.07"/>
    <s v="AEI.07.04"/>
    <x v="0"/>
    <x v="86"/>
  </r>
  <r>
    <n v="88"/>
    <x v="7"/>
    <s v="OAF"/>
    <s v="OEI.07"/>
    <s v="AEI.07.06"/>
    <x v="22"/>
    <x v="87"/>
  </r>
  <r>
    <n v="89"/>
    <x v="8"/>
    <s v="OAF-UA"/>
    <s v="OEI.07"/>
    <s v="AEI.07.04"/>
    <x v="0"/>
    <x v="88"/>
  </r>
  <r>
    <n v="90"/>
    <x v="8"/>
    <s v="OAF-UA"/>
    <s v="OEI.07"/>
    <s v="AEI.07.04"/>
    <x v="0"/>
    <x v="89"/>
  </r>
  <r>
    <n v="91"/>
    <x v="8"/>
    <s v="OAF-UA"/>
    <s v="OEI.07"/>
    <s v="AEI.07.04"/>
    <x v="0"/>
    <x v="90"/>
  </r>
  <r>
    <n v="92"/>
    <x v="8"/>
    <s v="OAF-UA"/>
    <s v="OEI.07"/>
    <s v="AEI.07.04"/>
    <x v="0"/>
    <x v="91"/>
  </r>
  <r>
    <n v="93"/>
    <x v="8"/>
    <s v="OAF-UA"/>
    <s v="OEI.07"/>
    <s v="AEI.07.04"/>
    <x v="0"/>
    <x v="92"/>
  </r>
  <r>
    <n v="94"/>
    <x v="9"/>
    <s v="OAF-UC"/>
    <s v="OEI.07"/>
    <s v="AEI.07.04"/>
    <x v="0"/>
    <x v="93"/>
  </r>
  <r>
    <n v="95"/>
    <x v="9"/>
    <s v="OAF-UC"/>
    <s v="OEI.07"/>
    <s v="AEI.07.04"/>
    <x v="0"/>
    <x v="94"/>
  </r>
  <r>
    <n v="96"/>
    <x v="9"/>
    <s v="OAF-UC"/>
    <s v="OEI.07"/>
    <s v="AEI.07.04"/>
    <x v="0"/>
    <x v="95"/>
  </r>
  <r>
    <n v="97"/>
    <x v="10"/>
    <s v="OAF-UGD"/>
    <s v="OEI.07"/>
    <s v="AEI.07.04"/>
    <x v="0"/>
    <x v="96"/>
  </r>
  <r>
    <n v="98"/>
    <x v="10"/>
    <s v="OAF-UGD"/>
    <s v="OEI.07"/>
    <s v="AEI.07.04"/>
    <x v="0"/>
    <x v="97"/>
  </r>
  <r>
    <n v="99"/>
    <x v="11"/>
    <s v="OAF-URH"/>
    <s v="OEI.07"/>
    <s v="AEI.07.02"/>
    <x v="23"/>
    <x v="98"/>
  </r>
  <r>
    <n v="100"/>
    <x v="11"/>
    <s v="OAF-URH"/>
    <s v="OEI.07"/>
    <s v="AEI.07.02"/>
    <x v="23"/>
    <x v="99"/>
  </r>
  <r>
    <n v="101"/>
    <x v="11"/>
    <s v="OAF-URH"/>
    <s v="OEI.07"/>
    <s v="AEI.07.02"/>
    <x v="23"/>
    <x v="100"/>
  </r>
  <r>
    <n v="102"/>
    <x v="11"/>
    <s v="OAF-URH"/>
    <s v="OEI.07"/>
    <s v="AEI.07.02"/>
    <x v="23"/>
    <x v="101"/>
  </r>
  <r>
    <n v="103"/>
    <x v="11"/>
    <s v="OAF-URH"/>
    <s v="OEI.07"/>
    <s v="AEI.07.02"/>
    <x v="23"/>
    <x v="102"/>
  </r>
  <r>
    <n v="104"/>
    <x v="11"/>
    <s v="OAF-URH"/>
    <s v="OEI.07"/>
    <s v="AEI.07.02"/>
    <x v="23"/>
    <x v="103"/>
  </r>
  <r>
    <n v="105"/>
    <x v="11"/>
    <s v="OAF-URH"/>
    <s v="OEI.07"/>
    <s v="AEI.07.04"/>
    <x v="0"/>
    <x v="104"/>
  </r>
  <r>
    <n v="106"/>
    <x v="12"/>
    <s v="OAF-UT"/>
    <s v="OEI.07"/>
    <s v="AEI.07.04"/>
    <x v="0"/>
    <x v="105"/>
  </r>
  <r>
    <n v="107"/>
    <x v="12"/>
    <s v="OAF-UT"/>
    <s v="OEI.07"/>
    <s v="AEI.07.04"/>
    <x v="0"/>
    <x v="106"/>
  </r>
  <r>
    <n v="108"/>
    <x v="13"/>
    <s v="OAJ"/>
    <s v="OEI.02"/>
    <s v="AEI.02.04"/>
    <x v="19"/>
    <x v="107"/>
  </r>
  <r>
    <n v="109"/>
    <x v="13"/>
    <s v="OAJ"/>
    <s v="OEI.07"/>
    <s v="AEI.07.04"/>
    <x v="0"/>
    <x v="108"/>
  </r>
  <r>
    <n v="110"/>
    <x v="13"/>
    <s v="OAJ"/>
    <s v="OEI.07"/>
    <s v="AEI.07.04"/>
    <x v="0"/>
    <x v="109"/>
  </r>
  <r>
    <n v="111"/>
    <x v="13"/>
    <s v="OAJ"/>
    <s v="OEI.07"/>
    <s v="AEI.07.04"/>
    <x v="0"/>
    <x v="110"/>
  </r>
  <r>
    <n v="112"/>
    <x v="14"/>
    <s v="OCI"/>
    <s v="OEI.07"/>
    <s v="AEI.07.04"/>
    <x v="0"/>
    <x v="111"/>
  </r>
  <r>
    <n v="113"/>
    <x v="14"/>
    <s v="OCI"/>
    <s v="OEI.07"/>
    <s v="AEI.07.04"/>
    <x v="0"/>
    <x v="112"/>
  </r>
  <r>
    <n v="114"/>
    <x v="14"/>
    <s v="OCI"/>
    <s v="OEI.07"/>
    <s v="AEI.07.04"/>
    <x v="0"/>
    <x v="113"/>
  </r>
  <r>
    <n v="115"/>
    <x v="15"/>
    <s v="OCII"/>
    <s v="OEI.05"/>
    <s v="AEI.05.03"/>
    <x v="5"/>
    <x v="114"/>
  </r>
  <r>
    <n v="116"/>
    <x v="15"/>
    <s v="OCII"/>
    <s v="OEI.05"/>
    <s v="AEI.05.03"/>
    <x v="5"/>
    <x v="115"/>
  </r>
  <r>
    <n v="117"/>
    <x v="15"/>
    <s v="OCII"/>
    <s v="OEI.05"/>
    <s v="AEI.05.03"/>
    <x v="5"/>
    <x v="116"/>
  </r>
  <r>
    <n v="118"/>
    <x v="15"/>
    <s v="OCII"/>
    <s v="OEI.05"/>
    <s v="AEI.05.03"/>
    <x v="5"/>
    <x v="117"/>
  </r>
  <r>
    <n v="119"/>
    <x v="15"/>
    <s v="OCII"/>
    <s v="OEI.05"/>
    <s v="AEI.05.03"/>
    <x v="5"/>
    <x v="118"/>
  </r>
  <r>
    <n v="120"/>
    <x v="15"/>
    <s v="OCII"/>
    <s v="OEI.07"/>
    <s v="AEI.07.07"/>
    <x v="24"/>
    <x v="119"/>
  </r>
  <r>
    <n v="121"/>
    <x v="16"/>
    <s v="ODS-DAP"/>
    <s v="OEI.01"/>
    <s v="AEI.01.01"/>
    <x v="15"/>
    <x v="50"/>
  </r>
  <r>
    <n v="122"/>
    <x v="16"/>
    <s v="ODS-DAP"/>
    <s v="OEI.01"/>
    <s v="AEI.01.02"/>
    <x v="1"/>
    <x v="2"/>
  </r>
  <r>
    <n v="123"/>
    <x v="16"/>
    <s v="ODS-DAP"/>
    <s v="OEI.02"/>
    <s v="AEI.02.05"/>
    <x v="3"/>
    <x v="120"/>
  </r>
  <r>
    <n v="124"/>
    <x v="16"/>
    <s v="ODS-DAP"/>
    <s v="OEI.02"/>
    <s v="AEI.02.05"/>
    <x v="3"/>
    <x v="4"/>
  </r>
  <r>
    <n v="125"/>
    <x v="16"/>
    <s v="ODS-DAP"/>
    <s v="OEI.03"/>
    <s v="AEI.03.03"/>
    <x v="4"/>
    <x v="121"/>
  </r>
  <r>
    <n v="126"/>
    <x v="16"/>
    <s v="ODS-DAP"/>
    <s v="OEI.03"/>
    <s v="AEI.03.03"/>
    <x v="4"/>
    <x v="6"/>
  </r>
  <r>
    <n v="127"/>
    <x v="16"/>
    <s v="ODS-DAP"/>
    <s v="OEI.04"/>
    <s v="AEI.04.01"/>
    <x v="17"/>
    <x v="60"/>
  </r>
  <r>
    <n v="128"/>
    <x v="16"/>
    <s v="ODS-DAP"/>
    <s v="OEI.05"/>
    <s v="AEI.05.03"/>
    <x v="5"/>
    <x v="7"/>
  </r>
  <r>
    <n v="129"/>
    <x v="16"/>
    <s v="ODS-DAP"/>
    <s v="OEI.05"/>
    <s v="AEI.05.04"/>
    <x v="6"/>
    <x v="122"/>
  </r>
  <r>
    <n v="130"/>
    <x v="16"/>
    <s v="ODS-DAP"/>
    <s v="OEI.06"/>
    <s v="AEI.06.01"/>
    <x v="7"/>
    <x v="9"/>
  </r>
  <r>
    <n v="131"/>
    <x v="16"/>
    <s v="ODS-DAP"/>
    <s v="OEI.06"/>
    <s v="AEI.06.02"/>
    <x v="8"/>
    <x v="11"/>
  </r>
  <r>
    <n v="132"/>
    <x v="16"/>
    <s v="ODS-DAP"/>
    <s v="OEI.06"/>
    <s v="AEI.06.03"/>
    <x v="9"/>
    <x v="13"/>
  </r>
  <r>
    <n v="133"/>
    <x v="16"/>
    <s v="ODS-DAP"/>
    <s v="OEI.07"/>
    <s v="AEI.07.01"/>
    <x v="10"/>
    <x v="123"/>
  </r>
  <r>
    <n v="134"/>
    <x v="16"/>
    <s v="ODS-DF"/>
    <s v="OEI.02"/>
    <s v="AEI.02.01"/>
    <x v="11"/>
    <x v="20"/>
  </r>
  <r>
    <n v="135"/>
    <x v="16"/>
    <s v="ODS-DF"/>
    <s v="OEI.02"/>
    <s v="AEI.02.01"/>
    <x v="11"/>
    <x v="22"/>
  </r>
  <r>
    <n v="136"/>
    <x v="16"/>
    <s v="ODS-DF"/>
    <s v="OEI.02"/>
    <s v="AEI.02.01"/>
    <x v="11"/>
    <x v="24"/>
  </r>
  <r>
    <n v="137"/>
    <x v="16"/>
    <s v="ODS-DF"/>
    <s v="OEI.02"/>
    <s v="AEI.02.01"/>
    <x v="11"/>
    <x v="27"/>
  </r>
  <r>
    <n v="138"/>
    <x v="16"/>
    <s v="ODS-DF"/>
    <s v="OEI.02"/>
    <s v="AEI.02.01"/>
    <x v="11"/>
    <x v="28"/>
  </r>
  <r>
    <n v="139"/>
    <x v="16"/>
    <s v="ODS-DF"/>
    <s v="OEI.02"/>
    <s v="AEI.02.01"/>
    <x v="11"/>
    <x v="124"/>
  </r>
  <r>
    <n v="140"/>
    <x v="16"/>
    <s v="ODS-DF"/>
    <s v="OEI.02"/>
    <s v="AEI.02.01"/>
    <x v="11"/>
    <x v="124"/>
  </r>
  <r>
    <n v="141"/>
    <x v="16"/>
    <s v="ODS-DF"/>
    <s v="OEI.03"/>
    <s v="AEI.03.01"/>
    <x v="12"/>
    <x v="34"/>
  </r>
  <r>
    <n v="142"/>
    <x v="16"/>
    <s v="ODS-DF"/>
    <s v="OEI.03"/>
    <s v="AEI.03.01"/>
    <x v="12"/>
    <x v="35"/>
  </r>
  <r>
    <n v="143"/>
    <x v="16"/>
    <s v="ODS-DF"/>
    <s v="OEI.04"/>
    <s v="AEI.04.02"/>
    <x v="13"/>
    <x v="37"/>
  </r>
  <r>
    <n v="144"/>
    <x v="16"/>
    <s v="ODS-DF"/>
    <s v="OEI.04"/>
    <s v="AEI.04.02"/>
    <x v="13"/>
    <x v="38"/>
  </r>
  <r>
    <n v="145"/>
    <x v="16"/>
    <s v="ODS-DF"/>
    <s v="OEI.04"/>
    <s v="AEI.04.02"/>
    <x v="13"/>
    <x v="39"/>
  </r>
  <r>
    <n v="146"/>
    <x v="16"/>
    <s v="ODS-DF"/>
    <s v="OEI.05"/>
    <s v="AEI.05.05"/>
    <x v="14"/>
    <x v="125"/>
  </r>
  <r>
    <n v="147"/>
    <x v="16"/>
    <s v="ODS-DU"/>
    <s v="OEI.05"/>
    <s v="AEI.05.01"/>
    <x v="20"/>
    <x v="66"/>
  </r>
  <r>
    <n v="148"/>
    <x v="16"/>
    <s v="ODS-DU"/>
    <s v="OEI.05"/>
    <s v="AEI.05.01"/>
    <x v="20"/>
    <x v="67"/>
  </r>
  <r>
    <n v="149"/>
    <x v="16"/>
    <s v="ODS-DU"/>
    <s v="OEI.05"/>
    <s v="AEI.05.01"/>
    <x v="20"/>
    <x v="68"/>
  </r>
  <r>
    <n v="150"/>
    <x v="16"/>
    <s v="ODS-DU"/>
    <s v="OEI.05"/>
    <s v="AEI.05.02"/>
    <x v="21"/>
    <x v="69"/>
  </r>
  <r>
    <n v="151"/>
    <x v="16"/>
    <s v="ODS-DU"/>
    <s v="OEI.05"/>
    <s v="AEI.05.02"/>
    <x v="21"/>
    <x v="71"/>
  </r>
  <r>
    <n v="152"/>
    <x v="16"/>
    <s v="ODS-DU"/>
    <s v="OEI.05"/>
    <s v="AEI.05.02"/>
    <x v="21"/>
    <x v="74"/>
  </r>
  <r>
    <n v="153"/>
    <x v="16"/>
    <s v="ODS-DU"/>
    <s v="OEI.05"/>
    <s v="AEI.05.02"/>
    <x v="21"/>
    <x v="75"/>
  </r>
  <r>
    <n v="154"/>
    <x v="16"/>
    <s v="ODS-DU"/>
    <s v="OEI.05"/>
    <s v="AEI.05.02"/>
    <x v="21"/>
    <x v="76"/>
  </r>
  <r>
    <n v="155"/>
    <x v="16"/>
    <s v="ODS-DU"/>
    <s v="OEI.05"/>
    <s v="AEI.05.02"/>
    <x v="21"/>
    <x v="77"/>
  </r>
  <r>
    <n v="156"/>
    <x v="16"/>
    <s v="ODS-DU"/>
    <s v="OEI.05"/>
    <s v="AEI.05.02"/>
    <x v="21"/>
    <x v="78"/>
  </r>
  <r>
    <n v="157"/>
    <x v="16"/>
    <s v="ODS-DU"/>
    <s v="OEI.05"/>
    <s v="AEI.05.03"/>
    <x v="5"/>
    <x v="126"/>
  </r>
  <r>
    <n v="158"/>
    <x v="16"/>
    <s v="ODS-DU"/>
    <s v="OEI.05"/>
    <s v="AEI.05.03"/>
    <x v="5"/>
    <x v="79"/>
  </r>
  <r>
    <n v="159"/>
    <x v="16"/>
    <s v="ODS-DU"/>
    <s v="OEI.05"/>
    <s v="AEI.05.03"/>
    <x v="5"/>
    <x v="80"/>
  </r>
  <r>
    <n v="160"/>
    <x v="16"/>
    <s v="ODS-DU"/>
    <s v="OEI.05"/>
    <s v="AEI.05.03"/>
    <x v="5"/>
    <x v="81"/>
  </r>
  <r>
    <n v="161"/>
    <x v="16"/>
    <s v="ODS-DU"/>
    <s v="OEI.05"/>
    <s v="AEI.05.03"/>
    <x v="5"/>
    <x v="82"/>
  </r>
  <r>
    <n v="162"/>
    <x v="16"/>
    <s v="ODS-DU"/>
    <s v="OEI.05"/>
    <s v="AEI.05.03"/>
    <x v="5"/>
    <x v="83"/>
  </r>
  <r>
    <n v="163"/>
    <x v="16"/>
    <s v="ODS-DU"/>
    <s v="OEI.05"/>
    <s v="AEI.05.03"/>
    <x v="5"/>
    <x v="84"/>
  </r>
  <r>
    <n v="164"/>
    <x v="16"/>
    <s v="ODS-DU"/>
    <s v="OEI.07"/>
    <s v="AEI.07.07"/>
    <x v="24"/>
    <x v="127"/>
  </r>
  <r>
    <n v="165"/>
    <x v="17"/>
    <s v="OPPM"/>
    <s v="OEI.07"/>
    <s v="AEI.07.04"/>
    <x v="0"/>
    <x v="128"/>
  </r>
  <r>
    <n v="166"/>
    <x v="17"/>
    <s v="OPPM"/>
    <s v="OEI.07"/>
    <s v="AEI.07.04"/>
    <x v="0"/>
    <x v="129"/>
  </r>
  <r>
    <n v="167"/>
    <x v="17"/>
    <s v="OPPM"/>
    <s v="OEI.07"/>
    <s v="AEI.07.04"/>
    <x v="0"/>
    <x v="130"/>
  </r>
  <r>
    <n v="168"/>
    <x v="17"/>
    <s v="OPPM"/>
    <s v="OEI.07"/>
    <s v="AEI.07.05"/>
    <x v="25"/>
    <x v="131"/>
  </r>
  <r>
    <n v="169"/>
    <x v="17"/>
    <s v="OPPM"/>
    <s v="OEI.07"/>
    <s v="AEI.07.05"/>
    <x v="25"/>
    <x v="132"/>
  </r>
  <r>
    <n v="170"/>
    <x v="17"/>
    <s v="OPPM"/>
    <s v="OEI.07"/>
    <s v="AEI.07.06"/>
    <x v="22"/>
    <x v="133"/>
  </r>
  <r>
    <n v="171"/>
    <x v="18"/>
    <s v="OPPM-UM"/>
    <s v="OEI.07"/>
    <s v="AEI.07.04"/>
    <x v="0"/>
    <x v="134"/>
  </r>
  <r>
    <n v="172"/>
    <x v="18"/>
    <s v="OPPM-UM"/>
    <s v="OEI.07"/>
    <s v="AEI.07.04"/>
    <x v="0"/>
    <x v="135"/>
  </r>
  <r>
    <n v="173"/>
    <x v="18"/>
    <s v="OPPM-UM"/>
    <s v="OEI.07"/>
    <s v="AEI.07.04"/>
    <x v="0"/>
    <x v="136"/>
  </r>
  <r>
    <n v="174"/>
    <x v="19"/>
    <s v="OPPM-UPP"/>
    <s v="OEI.07"/>
    <s v="AEI.07.04"/>
    <x v="0"/>
    <x v="137"/>
  </r>
  <r>
    <n v="175"/>
    <x v="19"/>
    <s v="OPPM-UPP"/>
    <s v="OEI.07"/>
    <s v="AEI.07.04"/>
    <x v="0"/>
    <x v="138"/>
  </r>
  <r>
    <n v="176"/>
    <x v="19"/>
    <s v="OPPM-UPP"/>
    <s v="OEI.07"/>
    <s v="AEI.07.04"/>
    <x v="0"/>
    <x v="139"/>
  </r>
  <r>
    <n v="177"/>
    <x v="19"/>
    <s v="OPPM-UPP"/>
    <s v="OEI.07"/>
    <s v="AEI.07.04"/>
    <x v="0"/>
    <x v="140"/>
  </r>
  <r>
    <n v="178"/>
    <x v="19"/>
    <s v="OPPM-UPP"/>
    <s v="OEI.07"/>
    <s v="AEI.07.04"/>
    <x v="0"/>
    <x v="141"/>
  </r>
  <r>
    <n v="179"/>
    <x v="19"/>
    <s v="OPPM-UPP"/>
    <s v="OEI.07"/>
    <s v="AEI.07.04"/>
    <x v="0"/>
    <x v="142"/>
  </r>
  <r>
    <n v="180"/>
    <x v="19"/>
    <s v="OPPM-UPP"/>
    <s v="OEI.07"/>
    <s v="AEI.07.04"/>
    <x v="0"/>
    <x v="143"/>
  </r>
  <r>
    <n v="181"/>
    <x v="19"/>
    <s v="OPPM-UPP"/>
    <s v="OEI.07"/>
    <s v="AEI.07.04"/>
    <x v="0"/>
    <x v="144"/>
  </r>
  <r>
    <n v="182"/>
    <x v="19"/>
    <s v="OPPM-UPP"/>
    <s v="OEI.07"/>
    <s v="AEI.07.04"/>
    <x v="0"/>
    <x v="145"/>
  </r>
  <r>
    <n v="183"/>
    <x v="20"/>
    <s v="OTI"/>
    <s v="OEI.07"/>
    <s v="AEI.07.03"/>
    <x v="26"/>
    <x v="146"/>
  </r>
  <r>
    <n v="184"/>
    <x v="20"/>
    <s v="OTI"/>
    <s v="OEI.07"/>
    <s v="AEI.07.03"/>
    <x v="26"/>
    <x v="147"/>
  </r>
  <r>
    <n v="185"/>
    <x v="20"/>
    <s v="OTI"/>
    <s v="OEI.07"/>
    <s v="AEI.07.03"/>
    <x v="26"/>
    <x v="148"/>
  </r>
  <r>
    <n v="186"/>
    <x v="20"/>
    <s v="OTI"/>
    <s v="OEI.07"/>
    <s v="AEI.07.03"/>
    <x v="26"/>
    <x v="149"/>
  </r>
  <r>
    <n v="187"/>
    <x v="20"/>
    <s v="OTI"/>
    <s v="OEI.07"/>
    <s v="AEI.07.03"/>
    <x v="26"/>
    <x v="150"/>
  </r>
  <r>
    <n v="188"/>
    <x v="20"/>
    <s v="OTI"/>
    <s v="OEI.07"/>
    <s v="AEI.07.03"/>
    <x v="26"/>
    <x v="151"/>
  </r>
  <r>
    <n v="189"/>
    <x v="20"/>
    <s v="OTI"/>
    <s v="OEI.07"/>
    <s v="AEI.07.03"/>
    <x v="26"/>
    <x v="152"/>
  </r>
  <r>
    <n v="190"/>
    <x v="20"/>
    <s v="OTI"/>
    <s v="OEI.07"/>
    <s v="AEI.07.04"/>
    <x v="0"/>
    <x v="153"/>
  </r>
  <r>
    <n v="191"/>
    <x v="20"/>
    <s v="OTI"/>
    <s v="OEI.07"/>
    <s v="AEI.07.04"/>
    <x v="0"/>
    <x v="154"/>
  </r>
  <r>
    <n v="192"/>
    <x v="20"/>
    <s v="OTI"/>
    <s v="OEI.07"/>
    <s v="AEI.07.04"/>
    <x v="0"/>
    <x v="155"/>
  </r>
  <r>
    <n v="193"/>
    <x v="21"/>
    <s v="TRASS"/>
    <s v="OEI.02"/>
    <s v="AEI.02.02"/>
    <x v="27"/>
    <x v="156"/>
  </r>
  <r>
    <n v="194"/>
    <x v="21"/>
    <s v="TRASS"/>
    <s v="OEI.02"/>
    <s v="AEI.02.02"/>
    <x v="27"/>
    <x v="157"/>
  </r>
  <r>
    <n v="195"/>
    <x v="21"/>
    <s v="TRASS"/>
    <s v="OEI.02"/>
    <s v="AEI.02.02"/>
    <x v="27"/>
    <x v="15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9D6BFE6-B5A1-48ED-887C-5C11B11C6F3D}" name="TablaDinámica2" cacheId="1" applyNumberFormats="0" applyBorderFormats="0" applyFontFormats="0" applyPatternFormats="0" applyAlignmentFormats="0" applyWidthHeightFormats="1" dataCaption="Valores" updatedVersion="8" minRefreshableVersion="3" useAutoFormatting="1" rowGrandTotals="0" colGrandTotals="0" itemPrintTitles="1" createdVersion="8" indent="0" compact="0" compactData="0" multipleFieldFilters="0">
  <location ref="B3:B8" firstHeaderRow="1" firstDataRow="1" firstDataCol="1"/>
  <pivotFields count="7">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22">
        <item h="1" x="0"/>
        <item h="1" x="1"/>
        <item x="2"/>
        <item h="1" x="3"/>
        <item h="1" x="4"/>
        <item h="1" x="5"/>
        <item h="1" x="6"/>
        <item h="1" x="7"/>
        <item h="1" x="8"/>
        <item h="1" x="9"/>
        <item h="1" x="10"/>
        <item h="1" x="11"/>
        <item h="1" x="12"/>
        <item h="1" x="13"/>
        <item h="1" x="14"/>
        <item h="1" x="15"/>
        <item h="1" x="16"/>
        <item h="1" x="17"/>
        <item h="1" x="18"/>
        <item h="1" x="19"/>
        <item h="1" x="20"/>
        <item h="1" x="21"/>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sortType="ascending" defaultSubtotal="0">
      <items count="28">
        <item x="15"/>
        <item x="1"/>
        <item x="11"/>
        <item x="27"/>
        <item x="2"/>
        <item x="19"/>
        <item x="3"/>
        <item x="12"/>
        <item x="16"/>
        <item x="4"/>
        <item x="17"/>
        <item x="13"/>
        <item x="18"/>
        <item x="20"/>
        <item x="21"/>
        <item x="5"/>
        <item x="6"/>
        <item x="14"/>
        <item x="7"/>
        <item x="8"/>
        <item x="9"/>
        <item x="10"/>
        <item x="23"/>
        <item x="26"/>
        <item x="0"/>
        <item x="25"/>
        <item x="22"/>
        <item x="24"/>
      </items>
      <extLst>
        <ext xmlns:x14="http://schemas.microsoft.com/office/spreadsheetml/2009/9/main" uri="{2946ED86-A175-432a-8AC1-64E0C546D7DE}">
          <x14:pivotField fillDownLabels="1"/>
        </ext>
      </extLst>
    </pivotField>
    <pivotField compact="0" outline="0" showAll="0" defaultSubtotal="0">
      <items count="159">
        <item x="0"/>
        <item x="69"/>
        <item x="79"/>
        <item x="153"/>
        <item x="71"/>
        <item x="122"/>
        <item x="62"/>
        <item x="88"/>
        <item x="147"/>
        <item x="60"/>
        <item x="20"/>
        <item x="138"/>
        <item x="63"/>
        <item x="73"/>
        <item x="43"/>
        <item x="114"/>
        <item x="111"/>
        <item x="139"/>
        <item x="54"/>
        <item x="22"/>
        <item x="23"/>
        <item x="24"/>
        <item x="151"/>
        <item x="140"/>
        <item x="115"/>
        <item x="135"/>
        <item x="36"/>
        <item x="41"/>
        <item x="93"/>
        <item x="94"/>
        <item x="47"/>
        <item x="89"/>
        <item x="107"/>
        <item x="142"/>
        <item x="64"/>
        <item x="27"/>
        <item x="28"/>
        <item x="29"/>
        <item x="37"/>
        <item x="34"/>
        <item x="65"/>
        <item x="90"/>
        <item x="123"/>
        <item x="117"/>
        <item x="96"/>
        <item x="105"/>
        <item x="98"/>
        <item x="99"/>
        <item x="1"/>
        <item x="100"/>
        <item x="101"/>
        <item x="102"/>
        <item x="103"/>
        <item x="136"/>
        <item x="154"/>
        <item x="143"/>
        <item x="81"/>
        <item x="82"/>
        <item x="83"/>
        <item x="144"/>
        <item x="91"/>
        <item x="75"/>
        <item x="156"/>
        <item x="76"/>
        <item x="7"/>
        <item x="77"/>
        <item x="157"/>
        <item x="50"/>
        <item x="158"/>
        <item x="85"/>
        <item x="38"/>
        <item x="33"/>
        <item x="10"/>
        <item x="112"/>
        <item x="113"/>
        <item x="19"/>
        <item x="152"/>
        <item x="39"/>
        <item x="35"/>
        <item x="124"/>
        <item x="2"/>
        <item x="3"/>
        <item x="4"/>
        <item x="5"/>
        <item x="6"/>
        <item x="8"/>
        <item x="9"/>
        <item x="11"/>
        <item x="12"/>
        <item x="13"/>
        <item x="14"/>
        <item x="15"/>
        <item x="16"/>
        <item x="17"/>
        <item x="18"/>
        <item x="21"/>
        <item x="25"/>
        <item x="26"/>
        <item x="30"/>
        <item x="31"/>
        <item x="32"/>
        <item x="40"/>
        <item x="42"/>
        <item x="44"/>
        <item x="45"/>
        <item x="46"/>
        <item x="48"/>
        <item x="49"/>
        <item x="51"/>
        <item x="52"/>
        <item x="53"/>
        <item x="55"/>
        <item x="56"/>
        <item x="57"/>
        <item x="58"/>
        <item x="59"/>
        <item x="61"/>
        <item x="66"/>
        <item x="67"/>
        <item x="68"/>
        <item x="70"/>
        <item x="72"/>
        <item x="74"/>
        <item x="78"/>
        <item x="80"/>
        <item x="84"/>
        <item x="86"/>
        <item x="87"/>
        <item x="92"/>
        <item x="95"/>
        <item x="97"/>
        <item x="104"/>
        <item x="106"/>
        <item x="108"/>
        <item x="109"/>
        <item x="110"/>
        <item x="116"/>
        <item x="118"/>
        <item x="119"/>
        <item x="120"/>
        <item x="121"/>
        <item x="125"/>
        <item x="126"/>
        <item x="127"/>
        <item x="128"/>
        <item x="129"/>
        <item x="130"/>
        <item x="131"/>
        <item x="132"/>
        <item x="133"/>
        <item x="134"/>
        <item x="137"/>
        <item x="141"/>
        <item x="145"/>
        <item x="146"/>
        <item x="148"/>
        <item x="149"/>
        <item x="150"/>
        <item x="155"/>
      </items>
      <extLst>
        <ext xmlns:x14="http://schemas.microsoft.com/office/spreadsheetml/2009/9/main" uri="{2946ED86-A175-432a-8AC1-64E0C546D7DE}">
          <x14:pivotField fillDownLabels="1"/>
        </ext>
      </extLst>
    </pivotField>
  </pivotFields>
  <rowFields count="1">
    <field x="5"/>
  </rowFields>
  <rowItems count="5">
    <i>
      <x v="2"/>
    </i>
    <i>
      <x v="7"/>
    </i>
    <i>
      <x v="11"/>
    </i>
    <i>
      <x v="17"/>
    </i>
    <i>
      <x v="21"/>
    </i>
  </rowItems>
  <colItems count="1">
    <i/>
  </colItems>
  <formats count="4">
    <format dxfId="42">
      <pivotArea type="all" dataOnly="0" outline="0" fieldPosition="0"/>
    </format>
    <format dxfId="41">
      <pivotArea field="5" type="button" dataOnly="0" labelOnly="1" outline="0" axis="axisRow" fieldPosition="0"/>
    </format>
    <format dxfId="40">
      <pivotArea field="6" type="button" dataOnly="0" labelOnly="1" outline="0"/>
    </format>
    <format dxfId="39">
      <pivotArea dataOnly="0" labelOnly="1" outline="0" fieldPosition="0">
        <references count="1">
          <reference field="5" count="0"/>
        </references>
      </pivotArea>
    </format>
  </format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Unidades_de_Organización" xr10:uid="{D8E10346-9204-4B17-B599-693FEB929E7D}" sourceName="Unidades de Organización">
  <pivotTables>
    <pivotTable tabId="93" name="TablaDinámica2"/>
  </pivotTables>
  <data>
    <tabular pivotCacheId="1852754168">
      <items count="22">
        <i x="0"/>
        <i x="1"/>
        <i x="2" s="1"/>
        <i x="3"/>
        <i x="4"/>
        <i x="5"/>
        <i x="6"/>
        <i x="7"/>
        <i x="8"/>
        <i x="9"/>
        <i x="10"/>
        <i x="11"/>
        <i x="12"/>
        <i x="13"/>
        <i x="14"/>
        <i x="15"/>
        <i x="16"/>
        <i x="17"/>
        <i x="18"/>
        <i x="19"/>
        <i x="20"/>
        <i x="2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Unidades de Organización" xr10:uid="{FB4216AA-44BD-45BF-B145-1B5F9B042EEE}" cache="SegmentaciónDeDatos_Unidades_de_Organización" caption="Unidades de Organización" style="SlicerStyleLight5" rowHeight="241300"/>
</slicer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servicio.sunass.gob.pe/archivos/sgi/20200924114045.pdf" TargetMode="External"/><Relationship Id="rId13" Type="http://schemas.openxmlformats.org/officeDocument/2006/relationships/hyperlink" Target="https://servicio.sunass.gob.pe/archivos/sgi/20241202181135.pdf" TargetMode="External"/><Relationship Id="rId3" Type="http://schemas.openxmlformats.org/officeDocument/2006/relationships/hyperlink" Target="https://servicio.sunass.gob.pe/archivos/sgi/20240722152119.pdf" TargetMode="External"/><Relationship Id="rId7" Type="http://schemas.openxmlformats.org/officeDocument/2006/relationships/hyperlink" Target="https://servicio.sunass.gob.pe/archivos/sgi/20211128182215.pdf" TargetMode="External"/><Relationship Id="rId12" Type="http://schemas.openxmlformats.org/officeDocument/2006/relationships/hyperlink" Target="https://servicio.sunass.gob.pe/archivos/sgi/20240904162839.pdf" TargetMode="External"/><Relationship Id="rId17" Type="http://schemas.openxmlformats.org/officeDocument/2006/relationships/hyperlink" Target="https://servicio.sunass.gob.pe/archivos/sgi/20241227134427.pdf" TargetMode="External"/><Relationship Id="rId2" Type="http://schemas.openxmlformats.org/officeDocument/2006/relationships/hyperlink" Target="https://servicio.sunass.gob.pe/archivos/sgi/20230321160543.pdf" TargetMode="External"/><Relationship Id="rId16" Type="http://schemas.openxmlformats.org/officeDocument/2006/relationships/hyperlink" Target="https://servicio.sunass.gob.pe/archivos/sgi/20241227124341.pdf" TargetMode="External"/><Relationship Id="rId1" Type="http://schemas.openxmlformats.org/officeDocument/2006/relationships/hyperlink" Target="https://servicio.sunass.gob.pe/archivos/sgi/20200925120126.pdf" TargetMode="External"/><Relationship Id="rId6" Type="http://schemas.openxmlformats.org/officeDocument/2006/relationships/hyperlink" Target="https://servicio.sunass.gob.pe/archivos/sgi/20240820175551.pdf" TargetMode="External"/><Relationship Id="rId11" Type="http://schemas.openxmlformats.org/officeDocument/2006/relationships/hyperlink" Target="https://servicio.sunass.gob.pe/archivos/sgi/20220405095230.pdf" TargetMode="External"/><Relationship Id="rId5" Type="http://schemas.openxmlformats.org/officeDocument/2006/relationships/hyperlink" Target="https://servicio.sunass.gob.pe/archivos/sgi/20211128184404.pdf" TargetMode="External"/><Relationship Id="rId15" Type="http://schemas.openxmlformats.org/officeDocument/2006/relationships/hyperlink" Target="https://servicio.sunass.gob.pe/archivos/sgi/20241227115752.pdf" TargetMode="External"/><Relationship Id="rId10" Type="http://schemas.openxmlformats.org/officeDocument/2006/relationships/hyperlink" Target="https://servicio.sunass.gob.pe/archivos/sgi/20211128204141.pdf" TargetMode="External"/><Relationship Id="rId4" Type="http://schemas.openxmlformats.org/officeDocument/2006/relationships/hyperlink" Target="https://servicio.sunass.gob.pe/archivos/sgi/20231117132225.pdf" TargetMode="External"/><Relationship Id="rId9" Type="http://schemas.openxmlformats.org/officeDocument/2006/relationships/hyperlink" Target="https://servicio.sunass.gob.pe/archivos/sgi/20211128162307.pdf" TargetMode="External"/><Relationship Id="rId14" Type="http://schemas.openxmlformats.org/officeDocument/2006/relationships/hyperlink" Target="https://servicio.sunass.gob.pe/archivos/sgi/20241203082747.pdf" TargetMode="External"/></Relationships>
</file>

<file path=xl/worksheets/_rels/sheet5.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D870A-7A50-40EB-AEEB-4D623ECB236A}">
  <sheetPr codeName="Hoja2">
    <tabColor rgb="FFFFFFCC"/>
  </sheetPr>
  <dimension ref="B1:L37"/>
  <sheetViews>
    <sheetView showGridLines="0" zoomScale="80" zoomScaleNormal="80" workbookViewId="0">
      <pane ySplit="2" topLeftCell="A3" activePane="bottomLeft" state="frozen"/>
      <selection pane="bottomLeft" activeCell="C7" sqref="C7"/>
    </sheetView>
  </sheetViews>
  <sheetFormatPr baseColWidth="10" defaultColWidth="11.5703125" defaultRowHeight="21" customHeight="1" x14ac:dyDescent="0.25"/>
  <cols>
    <col min="1" max="1" width="0.7109375" style="4" customWidth="1"/>
    <col min="2" max="2" width="5.28515625" style="4" customWidth="1"/>
    <col min="3" max="3" width="73.7109375" style="9" customWidth="1"/>
    <col min="4" max="4" width="1.42578125" style="4" customWidth="1"/>
    <col min="5" max="5" width="6.28515625" style="4" customWidth="1"/>
    <col min="6" max="6" width="65.7109375" style="9" customWidth="1"/>
    <col min="7" max="7" width="1.28515625" style="4" customWidth="1"/>
    <col min="8" max="8" width="5.42578125" style="4" customWidth="1"/>
    <col min="9" max="9" width="72.140625" style="9" customWidth="1"/>
    <col min="10" max="10" width="1.42578125" style="4" customWidth="1"/>
    <col min="11" max="11" width="5.85546875" style="4" customWidth="1"/>
    <col min="12" max="12" width="72.140625" style="9" customWidth="1"/>
    <col min="13" max="16384" width="11.5703125" style="4"/>
  </cols>
  <sheetData>
    <row r="1" spans="2:12" ht="10.15" customHeight="1" x14ac:dyDescent="0.25">
      <c r="D1" s="252"/>
      <c r="G1" s="252"/>
      <c r="J1" s="252"/>
    </row>
    <row r="2" spans="2:12" ht="21" customHeight="1" x14ac:dyDescent="0.25">
      <c r="B2" s="8" t="s">
        <v>64</v>
      </c>
      <c r="D2" s="252"/>
      <c r="E2" s="8" t="s">
        <v>93</v>
      </c>
      <c r="G2" s="252"/>
      <c r="H2" s="7" t="s">
        <v>114</v>
      </c>
      <c r="J2" s="252"/>
      <c r="K2" s="8" t="s">
        <v>141</v>
      </c>
    </row>
    <row r="3" spans="2:12" ht="41.45" customHeight="1" x14ac:dyDescent="0.25">
      <c r="B3" s="10" t="s">
        <v>65</v>
      </c>
      <c r="C3" s="50" t="s">
        <v>85</v>
      </c>
      <c r="D3" s="252"/>
      <c r="E3" s="10" t="s">
        <v>94</v>
      </c>
      <c r="F3" s="50" t="s">
        <v>110</v>
      </c>
      <c r="G3" s="252"/>
      <c r="H3" s="10" t="s">
        <v>115</v>
      </c>
      <c r="I3" s="50" t="s">
        <v>698</v>
      </c>
      <c r="J3" s="252"/>
      <c r="K3" s="10" t="s">
        <v>142</v>
      </c>
      <c r="L3" s="50" t="s">
        <v>175</v>
      </c>
    </row>
    <row r="4" spans="2:12" ht="57" x14ac:dyDescent="0.25">
      <c r="B4" s="10" t="s">
        <v>66</v>
      </c>
      <c r="C4" s="50" t="s">
        <v>673</v>
      </c>
      <c r="D4" s="252"/>
      <c r="E4" s="10" t="s">
        <v>95</v>
      </c>
      <c r="F4" s="50" t="s">
        <v>687</v>
      </c>
      <c r="G4" s="252"/>
      <c r="H4" s="10" t="s">
        <v>116</v>
      </c>
      <c r="I4" s="50" t="s">
        <v>131</v>
      </c>
      <c r="J4" s="252"/>
      <c r="K4" s="10" t="s">
        <v>143</v>
      </c>
      <c r="L4" s="50" t="s">
        <v>176</v>
      </c>
    </row>
    <row r="5" spans="2:12" ht="33" customHeight="1" x14ac:dyDescent="0.25">
      <c r="B5" s="10" t="s">
        <v>67</v>
      </c>
      <c r="C5" s="50" t="s">
        <v>86</v>
      </c>
      <c r="D5" s="252"/>
      <c r="E5" s="10" t="s">
        <v>96</v>
      </c>
      <c r="F5" s="50" t="s">
        <v>111</v>
      </c>
      <c r="G5" s="252"/>
      <c r="H5" s="10" t="s">
        <v>117</v>
      </c>
      <c r="I5" s="50" t="s">
        <v>132</v>
      </c>
      <c r="J5" s="252"/>
      <c r="K5" s="10" t="s">
        <v>144</v>
      </c>
      <c r="L5" s="50" t="s">
        <v>177</v>
      </c>
    </row>
    <row r="6" spans="2:12" ht="52.9" customHeight="1" x14ac:dyDescent="0.25">
      <c r="B6" s="10" t="s">
        <v>68</v>
      </c>
      <c r="C6" s="50" t="s">
        <v>87</v>
      </c>
      <c r="D6" s="252"/>
      <c r="E6" s="10" t="s">
        <v>97</v>
      </c>
      <c r="F6" s="50" t="s">
        <v>112</v>
      </c>
      <c r="G6" s="252"/>
      <c r="H6" s="10" t="s">
        <v>118</v>
      </c>
      <c r="I6" s="50" t="s">
        <v>133</v>
      </c>
      <c r="J6" s="252"/>
      <c r="K6" s="10" t="s">
        <v>145</v>
      </c>
      <c r="L6" s="50" t="s">
        <v>704</v>
      </c>
    </row>
    <row r="7" spans="2:12" ht="57" x14ac:dyDescent="0.25">
      <c r="B7" s="10" t="s">
        <v>69</v>
      </c>
      <c r="C7" s="50" t="s">
        <v>674</v>
      </c>
      <c r="D7" s="252"/>
      <c r="E7" s="10" t="s">
        <v>98</v>
      </c>
      <c r="F7" s="50" t="s">
        <v>113</v>
      </c>
      <c r="G7" s="252"/>
      <c r="H7" s="10" t="s">
        <v>119</v>
      </c>
      <c r="I7" s="50" t="s">
        <v>134</v>
      </c>
      <c r="J7" s="252"/>
      <c r="K7" s="10" t="s">
        <v>146</v>
      </c>
      <c r="L7" s="50" t="s">
        <v>765</v>
      </c>
    </row>
    <row r="8" spans="2:12" ht="57" x14ac:dyDescent="0.25">
      <c r="B8" s="10" t="s">
        <v>70</v>
      </c>
      <c r="C8" s="50" t="s">
        <v>675</v>
      </c>
      <c r="D8" s="252"/>
      <c r="E8" s="10" t="s">
        <v>99</v>
      </c>
      <c r="F8" s="50" t="s">
        <v>688</v>
      </c>
      <c r="G8" s="252"/>
      <c r="H8" s="10" t="s">
        <v>120</v>
      </c>
      <c r="I8" s="50" t="s">
        <v>699</v>
      </c>
      <c r="J8" s="252"/>
      <c r="K8" s="10" t="s">
        <v>147</v>
      </c>
      <c r="L8" s="50" t="s">
        <v>705</v>
      </c>
    </row>
    <row r="9" spans="2:12" ht="71.25" x14ac:dyDescent="0.25">
      <c r="B9" s="10" t="s">
        <v>71</v>
      </c>
      <c r="C9" s="50" t="s">
        <v>88</v>
      </c>
      <c r="D9" s="252"/>
      <c r="E9" s="10" t="s">
        <v>100</v>
      </c>
      <c r="F9" s="50" t="s">
        <v>689</v>
      </c>
      <c r="G9" s="252"/>
      <c r="H9" s="10" t="s">
        <v>121</v>
      </c>
      <c r="I9" s="50" t="s">
        <v>700</v>
      </c>
      <c r="J9" s="252"/>
      <c r="K9" s="10" t="s">
        <v>148</v>
      </c>
      <c r="L9" s="50" t="s">
        <v>706</v>
      </c>
    </row>
    <row r="10" spans="2:12" ht="42.75" x14ac:dyDescent="0.25">
      <c r="B10" s="10" t="s">
        <v>72</v>
      </c>
      <c r="C10" s="50" t="s">
        <v>89</v>
      </c>
      <c r="D10" s="252"/>
      <c r="E10" s="10" t="s">
        <v>101</v>
      </c>
      <c r="F10" s="50" t="s">
        <v>690</v>
      </c>
      <c r="G10" s="252"/>
      <c r="H10" s="10" t="s">
        <v>122</v>
      </c>
      <c r="I10" s="50" t="s">
        <v>135</v>
      </c>
      <c r="J10" s="252"/>
      <c r="K10" s="10" t="s">
        <v>149</v>
      </c>
      <c r="L10" s="50" t="s">
        <v>707</v>
      </c>
    </row>
    <row r="11" spans="2:12" ht="57" x14ac:dyDescent="0.25">
      <c r="B11" s="10" t="s">
        <v>73</v>
      </c>
      <c r="C11" s="50" t="s">
        <v>90</v>
      </c>
      <c r="D11" s="252"/>
      <c r="E11" s="10" t="s">
        <v>102</v>
      </c>
      <c r="F11" s="50" t="s">
        <v>762</v>
      </c>
      <c r="G11" s="252"/>
      <c r="H11" s="10" t="s">
        <v>123</v>
      </c>
      <c r="I11" s="50" t="s">
        <v>136</v>
      </c>
      <c r="J11" s="252"/>
      <c r="K11" s="10" t="s">
        <v>150</v>
      </c>
      <c r="L11" s="50" t="s">
        <v>708</v>
      </c>
    </row>
    <row r="12" spans="2:12" ht="57" x14ac:dyDescent="0.25">
      <c r="B12" s="10" t="s">
        <v>74</v>
      </c>
      <c r="C12" s="50" t="s">
        <v>91</v>
      </c>
      <c r="D12" s="252"/>
      <c r="E12" s="10" t="s">
        <v>103</v>
      </c>
      <c r="F12" s="50" t="s">
        <v>691</v>
      </c>
      <c r="G12" s="252"/>
      <c r="H12" s="10" t="s">
        <v>124</v>
      </c>
      <c r="I12" s="50" t="s">
        <v>701</v>
      </c>
      <c r="J12" s="252"/>
      <c r="K12" s="10" t="s">
        <v>151</v>
      </c>
      <c r="L12" s="50" t="s">
        <v>178</v>
      </c>
    </row>
    <row r="13" spans="2:12" ht="71.25" x14ac:dyDescent="0.25">
      <c r="B13" s="10" t="s">
        <v>75</v>
      </c>
      <c r="C13" s="50" t="s">
        <v>676</v>
      </c>
      <c r="D13" s="252"/>
      <c r="E13" s="10" t="s">
        <v>104</v>
      </c>
      <c r="F13" s="50" t="s">
        <v>692</v>
      </c>
      <c r="G13" s="252"/>
      <c r="H13" s="10" t="s">
        <v>125</v>
      </c>
      <c r="I13" s="50" t="s">
        <v>137</v>
      </c>
      <c r="J13" s="252"/>
      <c r="K13" s="10" t="s">
        <v>152</v>
      </c>
      <c r="L13" s="50" t="s">
        <v>709</v>
      </c>
    </row>
    <row r="14" spans="2:12" ht="42.75" x14ac:dyDescent="0.25">
      <c r="B14" s="10" t="s">
        <v>76</v>
      </c>
      <c r="C14" s="50" t="s">
        <v>677</v>
      </c>
      <c r="D14" s="253"/>
      <c r="E14" s="10" t="s">
        <v>105</v>
      </c>
      <c r="F14" s="50" t="s">
        <v>693</v>
      </c>
      <c r="G14" s="252"/>
      <c r="H14" s="10" t="s">
        <v>126</v>
      </c>
      <c r="I14" s="50" t="s">
        <v>138</v>
      </c>
      <c r="J14" s="252"/>
      <c r="K14" s="10" t="s">
        <v>153</v>
      </c>
      <c r="L14" s="50" t="s">
        <v>179</v>
      </c>
    </row>
    <row r="15" spans="2:12" ht="57" x14ac:dyDescent="0.25">
      <c r="B15" s="10" t="s">
        <v>77</v>
      </c>
      <c r="C15" s="50" t="s">
        <v>678</v>
      </c>
      <c r="D15" s="252"/>
      <c r="E15" s="10" t="s">
        <v>106</v>
      </c>
      <c r="F15" s="50" t="s">
        <v>694</v>
      </c>
      <c r="G15" s="252"/>
      <c r="H15" s="10" t="s">
        <v>127</v>
      </c>
      <c r="I15" s="50" t="s">
        <v>139</v>
      </c>
      <c r="J15" s="252"/>
      <c r="K15" s="10" t="s">
        <v>154</v>
      </c>
      <c r="L15" s="50" t="s">
        <v>710</v>
      </c>
    </row>
    <row r="16" spans="2:12" ht="85.5" x14ac:dyDescent="0.25">
      <c r="B16" s="10" t="s">
        <v>78</v>
      </c>
      <c r="C16" s="50" t="s">
        <v>679</v>
      </c>
      <c r="D16" s="252"/>
      <c r="E16" s="10" t="s">
        <v>107</v>
      </c>
      <c r="F16" s="50" t="s">
        <v>695</v>
      </c>
      <c r="G16" s="252"/>
      <c r="H16" s="10" t="s">
        <v>128</v>
      </c>
      <c r="I16" s="50" t="s">
        <v>140</v>
      </c>
      <c r="J16" s="252"/>
      <c r="K16" s="10" t="s">
        <v>155</v>
      </c>
      <c r="L16" s="50" t="s">
        <v>766</v>
      </c>
    </row>
    <row r="17" spans="2:12" ht="42.75" x14ac:dyDescent="0.25">
      <c r="B17" s="10" t="s">
        <v>79</v>
      </c>
      <c r="C17" s="50" t="s">
        <v>680</v>
      </c>
      <c r="D17" s="252"/>
      <c r="E17" s="10" t="s">
        <v>108</v>
      </c>
      <c r="F17" s="50" t="s">
        <v>696</v>
      </c>
      <c r="G17" s="252"/>
      <c r="H17" s="10" t="s">
        <v>129</v>
      </c>
      <c r="I17" s="50" t="s">
        <v>702</v>
      </c>
      <c r="J17" s="252"/>
      <c r="K17" s="10" t="s">
        <v>156</v>
      </c>
      <c r="L17" s="50" t="s">
        <v>711</v>
      </c>
    </row>
    <row r="18" spans="2:12" ht="57" x14ac:dyDescent="0.25">
      <c r="B18" s="10" t="s">
        <v>80</v>
      </c>
      <c r="C18" s="50" t="s">
        <v>681</v>
      </c>
      <c r="D18" s="252"/>
      <c r="E18" s="10" t="s">
        <v>109</v>
      </c>
      <c r="F18" s="50" t="s">
        <v>697</v>
      </c>
      <c r="G18" s="252"/>
      <c r="H18" s="10" t="s">
        <v>130</v>
      </c>
      <c r="I18" s="50" t="s">
        <v>703</v>
      </c>
      <c r="J18" s="252"/>
      <c r="K18" s="10" t="s">
        <v>157</v>
      </c>
      <c r="L18" s="50" t="s">
        <v>712</v>
      </c>
    </row>
    <row r="19" spans="2:12" ht="71.25" x14ac:dyDescent="0.25">
      <c r="B19" s="10" t="s">
        <v>81</v>
      </c>
      <c r="C19" s="50" t="s">
        <v>682</v>
      </c>
      <c r="D19" s="252"/>
      <c r="G19" s="252"/>
      <c r="H19" s="10" t="s">
        <v>758</v>
      </c>
      <c r="I19" s="50" t="s">
        <v>760</v>
      </c>
      <c r="J19" s="252"/>
      <c r="K19" s="10" t="s">
        <v>158</v>
      </c>
      <c r="L19" s="50" t="s">
        <v>713</v>
      </c>
    </row>
    <row r="20" spans="2:12" ht="42.75" x14ac:dyDescent="0.25">
      <c r="B20" s="10" t="s">
        <v>82</v>
      </c>
      <c r="C20" s="50" t="s">
        <v>92</v>
      </c>
      <c r="D20" s="252"/>
      <c r="G20" s="252"/>
      <c r="H20" s="10" t="s">
        <v>759</v>
      </c>
      <c r="I20" s="50" t="s">
        <v>761</v>
      </c>
      <c r="J20" s="252"/>
      <c r="K20" s="10" t="s">
        <v>159</v>
      </c>
      <c r="L20" s="50" t="s">
        <v>714</v>
      </c>
    </row>
    <row r="21" spans="2:12" ht="42.75" x14ac:dyDescent="0.25">
      <c r="B21" s="10" t="s">
        <v>83</v>
      </c>
      <c r="C21" s="50" t="s">
        <v>683</v>
      </c>
      <c r="D21" s="252"/>
      <c r="G21" s="252"/>
      <c r="H21" s="10" t="s">
        <v>763</v>
      </c>
      <c r="I21" s="50" t="s">
        <v>764</v>
      </c>
      <c r="J21" s="252"/>
      <c r="K21" s="10" t="s">
        <v>160</v>
      </c>
      <c r="L21" s="50" t="s">
        <v>180</v>
      </c>
    </row>
    <row r="22" spans="2:12" ht="42.75" x14ac:dyDescent="0.25">
      <c r="B22" s="10" t="s">
        <v>84</v>
      </c>
      <c r="C22" s="50" t="s">
        <v>684</v>
      </c>
      <c r="D22" s="252"/>
      <c r="G22" s="252"/>
      <c r="J22" s="252"/>
      <c r="K22" s="10" t="s">
        <v>161</v>
      </c>
      <c r="L22" s="50" t="s">
        <v>181</v>
      </c>
    </row>
    <row r="23" spans="2:12" ht="42.75" x14ac:dyDescent="0.25">
      <c r="B23" s="10" t="s">
        <v>671</v>
      </c>
      <c r="C23" s="50" t="s">
        <v>685</v>
      </c>
      <c r="D23" s="252"/>
      <c r="G23" s="252"/>
      <c r="J23" s="252"/>
      <c r="K23" s="10" t="s">
        <v>162</v>
      </c>
      <c r="L23" s="50" t="s">
        <v>715</v>
      </c>
    </row>
    <row r="24" spans="2:12" ht="42.75" x14ac:dyDescent="0.25">
      <c r="B24" s="10" t="s">
        <v>672</v>
      </c>
      <c r="C24" s="50" t="s">
        <v>686</v>
      </c>
      <c r="D24" s="252"/>
      <c r="G24" s="252"/>
      <c r="J24" s="252"/>
      <c r="K24" s="10" t="s">
        <v>163</v>
      </c>
      <c r="L24" s="50" t="s">
        <v>182</v>
      </c>
    </row>
    <row r="25" spans="2:12" ht="57" x14ac:dyDescent="0.25">
      <c r="D25" s="252"/>
      <c r="G25" s="252"/>
      <c r="J25" s="252"/>
      <c r="K25" s="10" t="s">
        <v>164</v>
      </c>
      <c r="L25" s="50" t="s">
        <v>183</v>
      </c>
    </row>
    <row r="26" spans="2:12" ht="47.45" customHeight="1" x14ac:dyDescent="0.25">
      <c r="D26" s="252"/>
      <c r="G26" s="252"/>
      <c r="J26" s="252"/>
      <c r="K26" s="10" t="s">
        <v>165</v>
      </c>
      <c r="L26" s="50" t="s">
        <v>184</v>
      </c>
    </row>
    <row r="27" spans="2:12" ht="69" customHeight="1" x14ac:dyDescent="0.25">
      <c r="D27" s="252"/>
      <c r="G27" s="252"/>
      <c r="J27" s="252"/>
      <c r="K27" s="10" t="s">
        <v>166</v>
      </c>
      <c r="L27" s="50" t="s">
        <v>185</v>
      </c>
    </row>
    <row r="28" spans="2:12" ht="40.9" customHeight="1" x14ac:dyDescent="0.25">
      <c r="D28" s="252"/>
      <c r="G28" s="252"/>
      <c r="J28" s="252"/>
      <c r="K28" s="10" t="s">
        <v>167</v>
      </c>
      <c r="L28" s="50" t="s">
        <v>716</v>
      </c>
    </row>
    <row r="29" spans="2:12" ht="40.9" customHeight="1" x14ac:dyDescent="0.25">
      <c r="D29" s="252"/>
      <c r="G29" s="252"/>
      <c r="J29" s="252"/>
      <c r="K29" s="10" t="s">
        <v>168</v>
      </c>
      <c r="L29" s="50" t="s">
        <v>186</v>
      </c>
    </row>
    <row r="30" spans="2:12" ht="32.450000000000003" customHeight="1" x14ac:dyDescent="0.25">
      <c r="D30" s="252"/>
      <c r="G30" s="252"/>
      <c r="J30" s="252"/>
      <c r="K30" s="10" t="s">
        <v>169</v>
      </c>
      <c r="L30" s="50" t="s">
        <v>187</v>
      </c>
    </row>
    <row r="31" spans="2:12" ht="42.75" x14ac:dyDescent="0.25">
      <c r="D31" s="252"/>
      <c r="G31" s="252"/>
      <c r="J31" s="252"/>
      <c r="K31" s="10" t="s">
        <v>170</v>
      </c>
      <c r="L31" s="50" t="s">
        <v>188</v>
      </c>
    </row>
    <row r="32" spans="2:12" ht="40.9" customHeight="1" x14ac:dyDescent="0.25">
      <c r="D32" s="252"/>
      <c r="G32" s="252"/>
      <c r="J32" s="252"/>
      <c r="K32" s="10" t="s">
        <v>171</v>
      </c>
      <c r="L32" s="50" t="s">
        <v>717</v>
      </c>
    </row>
    <row r="33" spans="4:12" ht="54" customHeight="1" x14ac:dyDescent="0.25">
      <c r="D33" s="252"/>
      <c r="G33" s="252"/>
      <c r="J33" s="252"/>
      <c r="K33" s="10" t="s">
        <v>172</v>
      </c>
      <c r="L33" s="50" t="s">
        <v>189</v>
      </c>
    </row>
    <row r="34" spans="4:12" ht="40.9" customHeight="1" x14ac:dyDescent="0.25">
      <c r="D34" s="252"/>
      <c r="G34" s="252"/>
      <c r="J34" s="252"/>
      <c r="K34" s="10" t="s">
        <v>173</v>
      </c>
      <c r="L34" s="50" t="s">
        <v>190</v>
      </c>
    </row>
    <row r="35" spans="4:12" ht="40.9" customHeight="1" x14ac:dyDescent="0.25">
      <c r="D35" s="252"/>
      <c r="G35" s="252"/>
      <c r="J35" s="252"/>
      <c r="K35" s="10" t="s">
        <v>174</v>
      </c>
      <c r="L35" s="50" t="s">
        <v>191</v>
      </c>
    </row>
    <row r="36" spans="4:12" ht="57.75" customHeight="1" x14ac:dyDescent="0.25">
      <c r="D36" s="252"/>
      <c r="G36" s="252"/>
      <c r="J36" s="252"/>
      <c r="K36" s="10" t="s">
        <v>768</v>
      </c>
      <c r="L36" s="50" t="s">
        <v>767</v>
      </c>
    </row>
    <row r="37" spans="4:12" ht="40.9" customHeight="1" x14ac:dyDescent="0.25">
      <c r="D37" s="252"/>
      <c r="G37" s="252"/>
      <c r="J37" s="252"/>
      <c r="K37" s="250"/>
      <c r="L37" s="250"/>
    </row>
  </sheetData>
  <sheetProtection algorithmName="SHA-512" hashValue="WQSx5JW+jN66lAthtDzmDXmCd8L6KsiIt5XCnAva+d7ve5bXVTQNKNk5p6YUBxg8x6feDnUqGwojuOqhlRZfxQ==" saltValue="6E78x/b2M/n8tULVJGkFdg==" spinCount="100000" sheet="1" formatCells="0" formatColumns="0" formatRows="0" autoFilter="0"/>
  <phoneticPr fontId="2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9">
    <tabColor rgb="FFFFFF00"/>
  </sheetPr>
  <dimension ref="B1:AD51"/>
  <sheetViews>
    <sheetView topLeftCell="H1" zoomScaleNormal="100" workbookViewId="0">
      <selection activeCell="W30" sqref="W30"/>
    </sheetView>
  </sheetViews>
  <sheetFormatPr baseColWidth="10" defaultColWidth="11.5703125" defaultRowHeight="21.6" customHeight="1" x14ac:dyDescent="0.25"/>
  <cols>
    <col min="1" max="1" width="6.28515625" style="119" customWidth="1"/>
    <col min="2" max="3" width="9.5703125" style="119" customWidth="1"/>
    <col min="4" max="4" width="3" style="119" customWidth="1"/>
    <col min="5" max="6" width="9.5703125" style="119" customWidth="1"/>
    <col min="7" max="7" width="2.7109375" style="119" customWidth="1"/>
    <col min="8" max="9" width="9.5703125" style="119" customWidth="1"/>
    <col min="10" max="10" width="3.28515625" style="119" customWidth="1"/>
    <col min="11" max="11" width="3.85546875" style="119" customWidth="1"/>
    <col min="12" max="12" width="16.140625" style="119" customWidth="1"/>
    <col min="13" max="14" width="15" style="119" customWidth="1"/>
    <col min="15" max="15" width="11.5703125" style="119"/>
    <col min="16" max="16" width="7" style="119" customWidth="1"/>
    <col min="17" max="17" width="14.7109375" style="119" customWidth="1"/>
    <col min="18" max="18" width="5.7109375" style="119" customWidth="1"/>
    <col min="19" max="30" width="13.5703125" style="119" customWidth="1"/>
    <col min="31" max="16384" width="11.5703125" style="119"/>
  </cols>
  <sheetData>
    <row r="1" spans="2:30" ht="21.6" customHeight="1" x14ac:dyDescent="0.25">
      <c r="S1" s="339" t="s">
        <v>371</v>
      </c>
      <c r="T1" s="340"/>
      <c r="U1" s="341"/>
      <c r="V1" s="342" t="s">
        <v>372</v>
      </c>
      <c r="W1" s="343"/>
      <c r="X1" s="344"/>
      <c r="Y1" s="345" t="s">
        <v>373</v>
      </c>
      <c r="Z1" s="346"/>
      <c r="AA1" s="347"/>
      <c r="AB1" s="348" t="s">
        <v>374</v>
      </c>
      <c r="AC1" s="349"/>
      <c r="AD1" s="350"/>
    </row>
    <row r="2" spans="2:30" ht="31.15" customHeight="1" thickBot="1" x14ac:dyDescent="0.3">
      <c r="B2" s="120" t="s">
        <v>45</v>
      </c>
      <c r="C2" s="120" t="s">
        <v>48</v>
      </c>
      <c r="E2" s="120" t="s">
        <v>45</v>
      </c>
      <c r="F2" s="120" t="s">
        <v>48</v>
      </c>
      <c r="H2" s="120" t="s">
        <v>45</v>
      </c>
      <c r="I2" s="120" t="s">
        <v>48</v>
      </c>
      <c r="L2" s="121" t="s">
        <v>49</v>
      </c>
      <c r="M2" s="121" t="s">
        <v>0</v>
      </c>
      <c r="N2" s="122" t="s">
        <v>366</v>
      </c>
      <c r="O2" s="122" t="s">
        <v>13</v>
      </c>
      <c r="P2" s="122"/>
      <c r="Q2" s="123" t="s">
        <v>367</v>
      </c>
      <c r="S2" s="124" t="s">
        <v>368</v>
      </c>
      <c r="T2" s="125" t="s">
        <v>369</v>
      </c>
      <c r="U2" s="126" t="s">
        <v>370</v>
      </c>
      <c r="V2" s="127" t="s">
        <v>368</v>
      </c>
      <c r="W2" s="128" t="s">
        <v>369</v>
      </c>
      <c r="X2" s="129" t="s">
        <v>370</v>
      </c>
      <c r="Y2" s="130" t="s">
        <v>368</v>
      </c>
      <c r="Z2" s="131" t="s">
        <v>369</v>
      </c>
      <c r="AA2" s="132" t="s">
        <v>370</v>
      </c>
      <c r="AB2" s="133" t="s">
        <v>368</v>
      </c>
      <c r="AC2" s="134" t="s">
        <v>369</v>
      </c>
      <c r="AD2" s="135" t="s">
        <v>370</v>
      </c>
    </row>
    <row r="3" spans="2:30" ht="21.6" customHeight="1" x14ac:dyDescent="0.25">
      <c r="B3" s="136">
        <v>2</v>
      </c>
      <c r="C3" s="137">
        <f>DATOS!$F$56/MATRICES!B3</f>
        <v>12</v>
      </c>
      <c r="E3" s="136">
        <v>2</v>
      </c>
      <c r="F3" s="137">
        <f>DATOS!$F$57/MATRICES!E3</f>
        <v>20</v>
      </c>
      <c r="H3" s="136">
        <v>2</v>
      </c>
      <c r="I3" s="137">
        <f>DATOS!$F$58/MATRICES!H3</f>
        <v>32</v>
      </c>
      <c r="K3" s="136">
        <v>1</v>
      </c>
      <c r="L3" s="136">
        <f ca="1">'REGISTRO DE RIESGOS'!G13</f>
        <v>0</v>
      </c>
      <c r="M3" s="136" t="str">
        <f ca="1">'REGISTRO DE RIESGOS'!L13</f>
        <v>Probabilidad</v>
      </c>
      <c r="N3" s="137" t="str">
        <f ca="1">'REGISTRO DE RIESGOS'!M13</f>
        <v>Impacto ponderado</v>
      </c>
      <c r="O3" s="136">
        <f ca="1">'REGISTRO DE RIESGOS'!Q13</f>
        <v>0</v>
      </c>
      <c r="P3" s="136" t="e">
        <f ca="1">IF(O3="","",VLOOKUP(O3,DATOS!$C$48:$D$51,2,FALSE))</f>
        <v>#N/A</v>
      </c>
      <c r="Q3" s="137">
        <f ca="1">'REGISTRO DE RIESGOS'!N13</f>
        <v>0</v>
      </c>
      <c r="S3" s="138" t="e">
        <f ca="1">IF(AND(Q3&gt;=DATOS!$E$58,P3&gt;=3),M3,0)</f>
        <v>#N/A</v>
      </c>
      <c r="T3" s="139" t="e">
        <f ca="1">IF(AND(Q3&gt;=DATOS!$E$58,P3&gt;=3),N3,0)</f>
        <v>#N/A</v>
      </c>
      <c r="U3" s="140" t="e">
        <f ca="1">IF(AND(Q3&gt;=DATOS!$E$58,P3&gt;=3),P3,0)</f>
        <v>#N/A</v>
      </c>
      <c r="V3" s="138" t="e">
        <f ca="1">IF(AND(Q3&gt;=DATOS!$E$58,P3&lt;3),M3,0)</f>
        <v>#N/A</v>
      </c>
      <c r="W3" s="139" t="e">
        <f ca="1">IF(AND(Q3&gt;=DATOS!$E$58,P3&lt;3),N3,0)</f>
        <v>#N/A</v>
      </c>
      <c r="X3" s="140" t="e">
        <f ca="1">IF(AND(Q3&gt;=DATOS!$E$58,P3&lt;3),P3,0)</f>
        <v>#N/A</v>
      </c>
      <c r="Y3" s="138" t="e">
        <f ca="1">IF(AND(Q3&lt;DATOS!$E$58,P3&gt;=3),M3,0)</f>
        <v>#N/A</v>
      </c>
      <c r="Z3" s="139" t="e">
        <f ca="1">IF(AND(Q3&lt;DATOS!$E$58,P3&gt;=3),N3,0)</f>
        <v>#N/A</v>
      </c>
      <c r="AA3" s="140" t="e">
        <f ca="1">IF(AND(Q3&lt;DATOS!$E$58,P3&gt;=3),P3,0)</f>
        <v>#N/A</v>
      </c>
      <c r="AB3" s="138" t="e">
        <f ca="1">IF(AND(Q3&lt;DATOS!$E$58,P3&lt;3),M3,0)</f>
        <v>#N/A</v>
      </c>
      <c r="AC3" s="139" t="e">
        <f ca="1">IF(AND(Q3&lt;DATOS!$E$58,P3&lt;3),N3,0)</f>
        <v>#N/A</v>
      </c>
      <c r="AD3" s="140" t="e">
        <f ca="1">IF(AND(Q3&lt;DATOS!$E$58,P3&lt;3),P3,0)</f>
        <v>#N/A</v>
      </c>
    </row>
    <row r="4" spans="2:30" ht="21.6" customHeight="1" x14ac:dyDescent="0.25">
      <c r="B4" s="136">
        <f>B3+0.25</f>
        <v>2.25</v>
      </c>
      <c r="C4" s="137">
        <f>DATOS!$F$56/MATRICES!B4</f>
        <v>10.666666666666666</v>
      </c>
      <c r="E4" s="136">
        <f>E3+0.25</f>
        <v>2.25</v>
      </c>
      <c r="F4" s="137">
        <f>DATOS!$F$57/MATRICES!E4</f>
        <v>17.777777777777779</v>
      </c>
      <c r="H4" s="136">
        <f>0.25+H3</f>
        <v>2.25</v>
      </c>
      <c r="I4" s="137">
        <f>DATOS!$F$58/MATRICES!H4</f>
        <v>28.444444444444443</v>
      </c>
      <c r="K4" s="136">
        <f>K3+1</f>
        <v>2</v>
      </c>
      <c r="L4" s="136" t="str">
        <f ca="1">'REGISTRO DE RIESGOS'!G14</f>
        <v/>
      </c>
      <c r="M4" s="136" t="str">
        <f ca="1">'REGISTRO DE RIESGOS'!L14</f>
        <v/>
      </c>
      <c r="N4" s="137" t="str">
        <f ca="1">'REGISTRO DE RIESGOS'!M14</f>
        <v/>
      </c>
      <c r="O4" s="136" t="str">
        <f ca="1">'REGISTRO DE RIESGOS'!Q14</f>
        <v/>
      </c>
      <c r="P4" s="136" t="str">
        <f ca="1">IF(O4="","",VLOOKUP(O4,DATOS!$C$48:$D$51,2,FALSE))</f>
        <v/>
      </c>
      <c r="Q4" s="137" t="str">
        <f ca="1">'REGISTRO DE RIESGOS'!N14</f>
        <v/>
      </c>
      <c r="S4" s="138" t="str">
        <f ca="1">IF(AND(Q4&gt;=DATOS!$E$58,P4&gt;=3),M4,0)</f>
        <v/>
      </c>
      <c r="T4" s="139" t="str">
        <f ca="1">IF(AND(Q4&gt;=DATOS!$E$58,P4&gt;=3),N4,0)</f>
        <v/>
      </c>
      <c r="U4" s="140" t="str">
        <f ca="1">IF(AND(Q4&gt;=DATOS!$E$58,P4&gt;=3),P4,0)</f>
        <v/>
      </c>
      <c r="V4" s="138">
        <f ca="1">IF(AND(Q4&gt;=DATOS!$E$58,P4&lt;3),M4,0)</f>
        <v>0</v>
      </c>
      <c r="W4" s="139">
        <f ca="1">IF(AND(Q4&gt;=DATOS!$E$58,P4&lt;3),N4,0)</f>
        <v>0</v>
      </c>
      <c r="X4" s="140">
        <f ca="1">IF(AND(Q4&gt;=DATOS!$E$58,P4&lt;3),P4,0)</f>
        <v>0</v>
      </c>
      <c r="Y4" s="138">
        <f ca="1">IF(AND(Q4&lt;DATOS!$E$58,P4&gt;=3),M4,0)</f>
        <v>0</v>
      </c>
      <c r="Z4" s="139">
        <f ca="1">IF(AND(Q4&lt;DATOS!$E$58,P4&gt;=3),N4,0)</f>
        <v>0</v>
      </c>
      <c r="AA4" s="140">
        <f ca="1">IF(AND(Q4&lt;DATOS!$E$58,P4&gt;=3),P4,0)</f>
        <v>0</v>
      </c>
      <c r="AB4" s="138">
        <f ca="1">IF(AND(Q4&lt;DATOS!$E$58,P4&lt;3),M4,0)</f>
        <v>0</v>
      </c>
      <c r="AC4" s="139">
        <f ca="1">IF(AND(Q4&lt;DATOS!$E$58,P4&lt;3),N4,0)</f>
        <v>0</v>
      </c>
      <c r="AD4" s="140">
        <f ca="1">IF(AND(Q4&lt;DATOS!$E$58,P4&lt;3),P4,0)</f>
        <v>0</v>
      </c>
    </row>
    <row r="5" spans="2:30" ht="21.6" customHeight="1" x14ac:dyDescent="0.25">
      <c r="B5" s="136">
        <f t="shared" ref="B5:B17" si="0">B4+0.25</f>
        <v>2.5</v>
      </c>
      <c r="C5" s="137">
        <f>DATOS!$F$56/MATRICES!B5</f>
        <v>9.6</v>
      </c>
      <c r="E5" s="136">
        <f t="shared" ref="E5:E17" si="1">E4+0.25</f>
        <v>2.5</v>
      </c>
      <c r="F5" s="137">
        <f>DATOS!$F$57/MATRICES!E5</f>
        <v>16</v>
      </c>
      <c r="H5" s="136">
        <f t="shared" ref="H5:H50" si="2">0.25+H4</f>
        <v>2.5</v>
      </c>
      <c r="I5" s="137">
        <f>DATOS!$F$58/MATRICES!H5</f>
        <v>25.6</v>
      </c>
      <c r="K5" s="136">
        <f t="shared" ref="K5:K22" si="3">K4+1</f>
        <v>3</v>
      </c>
      <c r="L5" s="136" t="str">
        <f ca="1">'REGISTRO DE RIESGOS'!G15</f>
        <v/>
      </c>
      <c r="M5" s="136" t="str">
        <f ca="1">'REGISTRO DE RIESGOS'!L15</f>
        <v/>
      </c>
      <c r="N5" s="137" t="str">
        <f ca="1">'REGISTRO DE RIESGOS'!M15</f>
        <v/>
      </c>
      <c r="O5" s="136" t="str">
        <f ca="1">'REGISTRO DE RIESGOS'!Q15</f>
        <v/>
      </c>
      <c r="P5" s="136" t="str">
        <f ca="1">IF(O5="","",VLOOKUP(O5,DATOS!$C$48:$D$51,2,FALSE))</f>
        <v/>
      </c>
      <c r="Q5" s="137" t="str">
        <f ca="1">'REGISTRO DE RIESGOS'!N15</f>
        <v/>
      </c>
      <c r="S5" s="138" t="str">
        <f ca="1">IF(AND(Q5&gt;=DATOS!$E$58,P5&gt;=3),M5,0)</f>
        <v/>
      </c>
      <c r="T5" s="139" t="str">
        <f ca="1">IF(AND(Q5&gt;=DATOS!$E$58,P5&gt;=3),N5,0)</f>
        <v/>
      </c>
      <c r="U5" s="140" t="str">
        <f ca="1">IF(AND(Q5&gt;=DATOS!$E$58,P5&gt;=3),P5,0)</f>
        <v/>
      </c>
      <c r="V5" s="138">
        <f ca="1">IF(AND(Q5&gt;=DATOS!$E$58,P5&lt;3),M5,0)</f>
        <v>0</v>
      </c>
      <c r="W5" s="139">
        <f ca="1">IF(AND(Q5&gt;=DATOS!$E$58,P5&lt;3),N5,0)</f>
        <v>0</v>
      </c>
      <c r="X5" s="140">
        <f ca="1">IF(AND(Q5&gt;=DATOS!$E$58,P5&lt;3),P5,0)</f>
        <v>0</v>
      </c>
      <c r="Y5" s="138">
        <f ca="1">IF(AND(Q5&lt;DATOS!$E$58,P5&gt;=3),M5,0)</f>
        <v>0</v>
      </c>
      <c r="Z5" s="139">
        <f ca="1">IF(AND(Q5&lt;DATOS!$E$58,P5&gt;=3),N5,0)</f>
        <v>0</v>
      </c>
      <c r="AA5" s="140">
        <f ca="1">IF(AND(Q5&lt;DATOS!$E$58,P5&gt;=3),P5,0)</f>
        <v>0</v>
      </c>
      <c r="AB5" s="138">
        <f ca="1">IF(AND(Q5&lt;DATOS!$E$58,P5&lt;3),M5,0)</f>
        <v>0</v>
      </c>
      <c r="AC5" s="139">
        <f ca="1">IF(AND(Q5&lt;DATOS!$E$58,P5&lt;3),N5,0)</f>
        <v>0</v>
      </c>
      <c r="AD5" s="140">
        <f ca="1">IF(AND(Q5&lt;DATOS!$E$58,P5&lt;3),P5,0)</f>
        <v>0</v>
      </c>
    </row>
    <row r="6" spans="2:30" ht="21.6" customHeight="1" x14ac:dyDescent="0.25">
      <c r="B6" s="136">
        <f t="shared" si="0"/>
        <v>2.75</v>
      </c>
      <c r="C6" s="137">
        <f>DATOS!$F$56/MATRICES!B6</f>
        <v>8.7272727272727266</v>
      </c>
      <c r="E6" s="136">
        <f t="shared" si="1"/>
        <v>2.75</v>
      </c>
      <c r="F6" s="137">
        <f>DATOS!$F$57/MATRICES!E6</f>
        <v>14.545454545454545</v>
      </c>
      <c r="H6" s="136">
        <f t="shared" si="2"/>
        <v>2.75</v>
      </c>
      <c r="I6" s="137">
        <f>DATOS!$F$58/MATRICES!H6</f>
        <v>23.272727272727273</v>
      </c>
      <c r="K6" s="136">
        <f t="shared" si="3"/>
        <v>4</v>
      </c>
      <c r="L6" s="136" t="str">
        <f ca="1">'REGISTRO DE RIESGOS'!G16</f>
        <v/>
      </c>
      <c r="M6" s="136" t="str">
        <f ca="1">'REGISTRO DE RIESGOS'!L16</f>
        <v/>
      </c>
      <c r="N6" s="137" t="str">
        <f ca="1">'REGISTRO DE RIESGOS'!M16</f>
        <v/>
      </c>
      <c r="O6" s="136" t="str">
        <f ca="1">'REGISTRO DE RIESGOS'!Q16</f>
        <v/>
      </c>
      <c r="P6" s="136" t="str">
        <f ca="1">IF(O6="","",VLOOKUP(O6,DATOS!$C$48:$D$51,2,FALSE))</f>
        <v/>
      </c>
      <c r="Q6" s="137" t="str">
        <f ca="1">'REGISTRO DE RIESGOS'!N16</f>
        <v/>
      </c>
      <c r="S6" s="138" t="str">
        <f ca="1">IF(AND(Q6&gt;=DATOS!$E$58,P6&gt;=3),M6,0)</f>
        <v/>
      </c>
      <c r="T6" s="139" t="str">
        <f ca="1">IF(AND(Q6&gt;=DATOS!$E$58,P6&gt;=3),N6,0)</f>
        <v/>
      </c>
      <c r="U6" s="140" t="str">
        <f ca="1">IF(AND(Q6&gt;=DATOS!$E$58,P6&gt;=3),P6,0)</f>
        <v/>
      </c>
      <c r="V6" s="138">
        <f ca="1">IF(AND(Q6&gt;=DATOS!$E$58,P6&lt;3),M6,0)</f>
        <v>0</v>
      </c>
      <c r="W6" s="139">
        <f ca="1">IF(AND(Q6&gt;=DATOS!$E$58,P6&lt;3),N6,0)</f>
        <v>0</v>
      </c>
      <c r="X6" s="140">
        <f ca="1">IF(AND(Q6&gt;=DATOS!$E$58,P6&lt;3),P6,0)</f>
        <v>0</v>
      </c>
      <c r="Y6" s="138">
        <f ca="1">IF(AND(Q6&lt;DATOS!$E$58,P6&gt;=3),M6,0)</f>
        <v>0</v>
      </c>
      <c r="Z6" s="139">
        <f ca="1">IF(AND(Q6&lt;DATOS!$E$58,P6&gt;=3),N6,0)</f>
        <v>0</v>
      </c>
      <c r="AA6" s="140">
        <f ca="1">IF(AND(Q6&lt;DATOS!$E$58,P6&gt;=3),P6,0)</f>
        <v>0</v>
      </c>
      <c r="AB6" s="138">
        <f ca="1">IF(AND(Q6&lt;DATOS!$E$58,P6&lt;3),M6,0)</f>
        <v>0</v>
      </c>
      <c r="AC6" s="139">
        <f ca="1">IF(AND(Q6&lt;DATOS!$E$58,P6&lt;3),N6,0)</f>
        <v>0</v>
      </c>
      <c r="AD6" s="140">
        <f ca="1">IF(AND(Q6&lt;DATOS!$E$58,P6&lt;3),P6,0)</f>
        <v>0</v>
      </c>
    </row>
    <row r="7" spans="2:30" ht="21.6" customHeight="1" x14ac:dyDescent="0.25">
      <c r="B7" s="136">
        <f t="shared" si="0"/>
        <v>3</v>
      </c>
      <c r="C7" s="137">
        <f>DATOS!$F$56/MATRICES!B7</f>
        <v>8</v>
      </c>
      <c r="E7" s="136">
        <f t="shared" si="1"/>
        <v>3</v>
      </c>
      <c r="F7" s="137">
        <f>DATOS!$F$57/MATRICES!E7</f>
        <v>13.333333333333334</v>
      </c>
      <c r="H7" s="136">
        <f t="shared" si="2"/>
        <v>3</v>
      </c>
      <c r="I7" s="137">
        <f>DATOS!$F$58/MATRICES!H7</f>
        <v>21.333333333333332</v>
      </c>
      <c r="K7" s="136">
        <f t="shared" si="3"/>
        <v>5</v>
      </c>
      <c r="L7" s="136" t="str">
        <f ca="1">'REGISTRO DE RIESGOS'!G17</f>
        <v/>
      </c>
      <c r="M7" s="136" t="str">
        <f ca="1">'REGISTRO DE RIESGOS'!L17</f>
        <v/>
      </c>
      <c r="N7" s="137" t="str">
        <f ca="1">'REGISTRO DE RIESGOS'!M17</f>
        <v/>
      </c>
      <c r="O7" s="136" t="str">
        <f ca="1">'REGISTRO DE RIESGOS'!Q17</f>
        <v/>
      </c>
      <c r="P7" s="136" t="str">
        <f ca="1">IF(O7="","",VLOOKUP(O7,DATOS!$C$48:$D$51,2,FALSE))</f>
        <v/>
      </c>
      <c r="Q7" s="137" t="str">
        <f ca="1">'REGISTRO DE RIESGOS'!N17</f>
        <v/>
      </c>
      <c r="S7" s="138" t="str">
        <f ca="1">IF(AND(Q7&gt;=DATOS!$E$58,P7&gt;=3),M7,0)</f>
        <v/>
      </c>
      <c r="T7" s="139" t="str">
        <f ca="1">IF(AND(Q7&gt;=DATOS!$E$58,P7&gt;=3),N7,0)</f>
        <v/>
      </c>
      <c r="U7" s="140" t="str">
        <f ca="1">IF(AND(Q7&gt;=DATOS!$E$58,P7&gt;=3),P7,0)</f>
        <v/>
      </c>
      <c r="V7" s="138">
        <f ca="1">IF(AND(Q7&gt;=DATOS!$E$58,P7&lt;3),M7,0)</f>
        <v>0</v>
      </c>
      <c r="W7" s="139">
        <f ca="1">IF(AND(Q7&gt;=DATOS!$E$58,P7&lt;3),N7,0)</f>
        <v>0</v>
      </c>
      <c r="X7" s="140">
        <f ca="1">IF(AND(Q7&gt;=DATOS!$E$58,P7&lt;3),P7,0)</f>
        <v>0</v>
      </c>
      <c r="Y7" s="138">
        <f ca="1">IF(AND(Q7&lt;DATOS!$E$58,P7&gt;=3),M7,0)</f>
        <v>0</v>
      </c>
      <c r="Z7" s="139">
        <f ca="1">IF(AND(Q7&lt;DATOS!$E$58,P7&gt;=3),N7,0)</f>
        <v>0</v>
      </c>
      <c r="AA7" s="140">
        <f ca="1">IF(AND(Q7&lt;DATOS!$E$58,P7&gt;=3),P7,0)</f>
        <v>0</v>
      </c>
      <c r="AB7" s="138">
        <f ca="1">IF(AND(Q7&lt;DATOS!$E$58,P7&lt;3),M7,0)</f>
        <v>0</v>
      </c>
      <c r="AC7" s="139">
        <f ca="1">IF(AND(Q7&lt;DATOS!$E$58,P7&lt;3),N7,0)</f>
        <v>0</v>
      </c>
      <c r="AD7" s="140">
        <f ca="1">IF(AND(Q7&lt;DATOS!$E$58,P7&lt;3),P7,0)</f>
        <v>0</v>
      </c>
    </row>
    <row r="8" spans="2:30" ht="21.6" customHeight="1" x14ac:dyDescent="0.25">
      <c r="B8" s="136">
        <f t="shared" si="0"/>
        <v>3.25</v>
      </c>
      <c r="C8" s="137">
        <f>DATOS!$F$56/MATRICES!B8</f>
        <v>7.384615384615385</v>
      </c>
      <c r="E8" s="136">
        <f t="shared" si="1"/>
        <v>3.25</v>
      </c>
      <c r="F8" s="137">
        <f>DATOS!$F$57/MATRICES!E8</f>
        <v>12.307692307692308</v>
      </c>
      <c r="H8" s="136">
        <f t="shared" si="2"/>
        <v>3.25</v>
      </c>
      <c r="I8" s="137">
        <f>DATOS!$F$58/MATRICES!H8</f>
        <v>19.692307692307693</v>
      </c>
      <c r="K8" s="136">
        <f t="shared" si="3"/>
        <v>6</v>
      </c>
      <c r="L8" s="136" t="str">
        <f ca="1">'REGISTRO DE RIESGOS'!G18</f>
        <v/>
      </c>
      <c r="M8" s="136" t="str">
        <f ca="1">'REGISTRO DE RIESGOS'!L18</f>
        <v/>
      </c>
      <c r="N8" s="137" t="str">
        <f ca="1">'REGISTRO DE RIESGOS'!M18</f>
        <v/>
      </c>
      <c r="O8" s="136" t="str">
        <f ca="1">'REGISTRO DE RIESGOS'!Q18</f>
        <v/>
      </c>
      <c r="P8" s="136" t="str">
        <f ca="1">IF(O8="","",VLOOKUP(O8,DATOS!$C$48:$D$51,2,FALSE))</f>
        <v/>
      </c>
      <c r="Q8" s="137" t="str">
        <f ca="1">'REGISTRO DE RIESGOS'!N18</f>
        <v/>
      </c>
      <c r="S8" s="138" t="str">
        <f ca="1">IF(AND(Q8&gt;=DATOS!$E$58,P8&gt;=3),M8,0)</f>
        <v/>
      </c>
      <c r="T8" s="139" t="str">
        <f ca="1">IF(AND(Q8&gt;=DATOS!$E$58,P8&gt;=3),N8,0)</f>
        <v/>
      </c>
      <c r="U8" s="140" t="str">
        <f ca="1">IF(AND(Q8&gt;=DATOS!$E$58,P8&gt;=3),P8,0)</f>
        <v/>
      </c>
      <c r="V8" s="138">
        <f ca="1">IF(AND(Q8&gt;=DATOS!$E$58,P8&lt;3),M8,0)</f>
        <v>0</v>
      </c>
      <c r="W8" s="139">
        <f ca="1">IF(AND(Q8&gt;=DATOS!$E$58,P8&lt;3),N8,0)</f>
        <v>0</v>
      </c>
      <c r="X8" s="140">
        <f ca="1">IF(AND(Q8&gt;=DATOS!$E$58,P8&lt;3),P8,0)</f>
        <v>0</v>
      </c>
      <c r="Y8" s="138">
        <f ca="1">IF(AND(Q8&lt;DATOS!$E$58,P8&gt;=3),M8,0)</f>
        <v>0</v>
      </c>
      <c r="Z8" s="139">
        <f ca="1">IF(AND(Q8&lt;DATOS!$E$58,P8&gt;=3),N8,0)</f>
        <v>0</v>
      </c>
      <c r="AA8" s="140">
        <f ca="1">IF(AND(Q8&lt;DATOS!$E$58,P8&gt;=3),P8,0)</f>
        <v>0</v>
      </c>
      <c r="AB8" s="138">
        <f ca="1">IF(AND(Q8&lt;DATOS!$E$58,P8&lt;3),M8,0)</f>
        <v>0</v>
      </c>
      <c r="AC8" s="139">
        <f ca="1">IF(AND(Q8&lt;DATOS!$E$58,P8&lt;3),N8,0)</f>
        <v>0</v>
      </c>
      <c r="AD8" s="140">
        <f ca="1">IF(AND(Q8&lt;DATOS!$E$58,P8&lt;3),P8,0)</f>
        <v>0</v>
      </c>
    </row>
    <row r="9" spans="2:30" ht="21.6" customHeight="1" x14ac:dyDescent="0.25">
      <c r="B9" s="136">
        <f t="shared" si="0"/>
        <v>3.5</v>
      </c>
      <c r="C9" s="137">
        <f>DATOS!$F$56/MATRICES!B9</f>
        <v>6.8571428571428568</v>
      </c>
      <c r="E9" s="136">
        <f t="shared" si="1"/>
        <v>3.5</v>
      </c>
      <c r="F9" s="137">
        <f>DATOS!$F$57/MATRICES!E9</f>
        <v>11.428571428571429</v>
      </c>
      <c r="H9" s="136">
        <f t="shared" si="2"/>
        <v>3.5</v>
      </c>
      <c r="I9" s="137">
        <f>DATOS!$F$58/MATRICES!H9</f>
        <v>18.285714285714285</v>
      </c>
      <c r="K9" s="136">
        <f t="shared" si="3"/>
        <v>7</v>
      </c>
      <c r="L9" s="136" t="str">
        <f ca="1">'REGISTRO DE RIESGOS'!G19</f>
        <v/>
      </c>
      <c r="M9" s="136" t="str">
        <f ca="1">'REGISTRO DE RIESGOS'!L19</f>
        <v/>
      </c>
      <c r="N9" s="137" t="str">
        <f ca="1">'REGISTRO DE RIESGOS'!M19</f>
        <v/>
      </c>
      <c r="O9" s="136" t="str">
        <f ca="1">'REGISTRO DE RIESGOS'!Q19</f>
        <v/>
      </c>
      <c r="P9" s="136" t="str">
        <f ca="1">IF(O9="","",VLOOKUP(O9,DATOS!$C$48:$D$51,2,FALSE))</f>
        <v/>
      </c>
      <c r="Q9" s="137" t="str">
        <f ca="1">'REGISTRO DE RIESGOS'!N19</f>
        <v/>
      </c>
      <c r="S9" s="138" t="str">
        <f ca="1">IF(AND(Q9&gt;=DATOS!$E$58,P9&gt;=3),M9,0)</f>
        <v/>
      </c>
      <c r="T9" s="139" t="str">
        <f ca="1">IF(AND(Q9&gt;=DATOS!$E$58,P9&gt;=3),N9,0)</f>
        <v/>
      </c>
      <c r="U9" s="140" t="str">
        <f ca="1">IF(AND(Q9&gt;=DATOS!$E$58,P9&gt;=3),P9,0)</f>
        <v/>
      </c>
      <c r="V9" s="138">
        <f ca="1">IF(AND(Q9&gt;=DATOS!$E$58,P9&lt;3),M9,0)</f>
        <v>0</v>
      </c>
      <c r="W9" s="139">
        <f ca="1">IF(AND(Q9&gt;=DATOS!$E$58,P9&lt;3),N9,0)</f>
        <v>0</v>
      </c>
      <c r="X9" s="140">
        <f ca="1">IF(AND(Q9&gt;=DATOS!$E$58,P9&lt;3),P9,0)</f>
        <v>0</v>
      </c>
      <c r="Y9" s="138">
        <f ca="1">IF(AND(Q9&lt;DATOS!$E$58,P9&gt;=3),M9,0)</f>
        <v>0</v>
      </c>
      <c r="Z9" s="139">
        <f ca="1">IF(AND(Q9&lt;DATOS!$E$58,P9&gt;=3),N9,0)</f>
        <v>0</v>
      </c>
      <c r="AA9" s="140">
        <f ca="1">IF(AND(Q9&lt;DATOS!$E$58,P9&gt;=3),P9,0)</f>
        <v>0</v>
      </c>
      <c r="AB9" s="138">
        <f ca="1">IF(AND(Q9&lt;DATOS!$E$58,P9&lt;3),M9,0)</f>
        <v>0</v>
      </c>
      <c r="AC9" s="139">
        <f ca="1">IF(AND(Q9&lt;DATOS!$E$58,P9&lt;3),N9,0)</f>
        <v>0</v>
      </c>
      <c r="AD9" s="140">
        <f ca="1">IF(AND(Q9&lt;DATOS!$E$58,P9&lt;3),P9,0)</f>
        <v>0</v>
      </c>
    </row>
    <row r="10" spans="2:30" ht="21.6" customHeight="1" x14ac:dyDescent="0.25">
      <c r="B10" s="136">
        <f t="shared" si="0"/>
        <v>3.75</v>
      </c>
      <c r="C10" s="137">
        <f>DATOS!$F$56/MATRICES!B10</f>
        <v>6.4</v>
      </c>
      <c r="E10" s="136">
        <f t="shared" si="1"/>
        <v>3.75</v>
      </c>
      <c r="F10" s="137">
        <f>DATOS!$F$57/MATRICES!E10</f>
        <v>10.666666666666666</v>
      </c>
      <c r="H10" s="136">
        <f t="shared" si="2"/>
        <v>3.75</v>
      </c>
      <c r="I10" s="137">
        <f>DATOS!$F$58/MATRICES!H10</f>
        <v>17.066666666666666</v>
      </c>
      <c r="K10" s="136">
        <f t="shared" si="3"/>
        <v>8</v>
      </c>
      <c r="L10" s="136" t="str">
        <f ca="1">'REGISTRO DE RIESGOS'!G20</f>
        <v/>
      </c>
      <c r="M10" s="136" t="str">
        <f ca="1">'REGISTRO DE RIESGOS'!L20</f>
        <v/>
      </c>
      <c r="N10" s="137" t="str">
        <f ca="1">'REGISTRO DE RIESGOS'!M20</f>
        <v/>
      </c>
      <c r="O10" s="136" t="str">
        <f ca="1">'REGISTRO DE RIESGOS'!Q20</f>
        <v/>
      </c>
      <c r="P10" s="136" t="str">
        <f ca="1">IF(O10="","",VLOOKUP(O10,DATOS!$C$48:$D$51,2,FALSE))</f>
        <v/>
      </c>
      <c r="Q10" s="137" t="str">
        <f ca="1">'REGISTRO DE RIESGOS'!N20</f>
        <v/>
      </c>
      <c r="S10" s="138" t="str">
        <f ca="1">IF(AND(Q10&gt;=DATOS!$E$58,P10&gt;=3),M10,0)</f>
        <v/>
      </c>
      <c r="T10" s="139" t="str">
        <f ca="1">IF(AND(Q10&gt;=DATOS!$E$58,P10&gt;=3),N10,0)</f>
        <v/>
      </c>
      <c r="U10" s="140" t="str">
        <f ca="1">IF(AND(Q10&gt;=DATOS!$E$58,P10&gt;=3),P10,0)</f>
        <v/>
      </c>
      <c r="V10" s="138">
        <f ca="1">IF(AND(Q10&gt;=DATOS!$E$58,P10&lt;3),M10,0)</f>
        <v>0</v>
      </c>
      <c r="W10" s="139">
        <f ca="1">IF(AND(Q10&gt;=DATOS!$E$58,P10&lt;3),N10,0)</f>
        <v>0</v>
      </c>
      <c r="X10" s="140">
        <f ca="1">IF(AND(Q10&gt;=DATOS!$E$58,P10&lt;3),P10,0)</f>
        <v>0</v>
      </c>
      <c r="Y10" s="138">
        <f ca="1">IF(AND(Q10&lt;DATOS!$E$58,P10&gt;=3),M10,0)</f>
        <v>0</v>
      </c>
      <c r="Z10" s="139">
        <f ca="1">IF(AND(Q10&lt;DATOS!$E$58,P10&gt;=3),N10,0)</f>
        <v>0</v>
      </c>
      <c r="AA10" s="140">
        <f ca="1">IF(AND(Q10&lt;DATOS!$E$58,P10&gt;=3),P10,0)</f>
        <v>0</v>
      </c>
      <c r="AB10" s="138">
        <f ca="1">IF(AND(Q10&lt;DATOS!$E$58,P10&lt;3),M10,0)</f>
        <v>0</v>
      </c>
      <c r="AC10" s="139">
        <f ca="1">IF(AND(Q10&lt;DATOS!$E$58,P10&lt;3),N10,0)</f>
        <v>0</v>
      </c>
      <c r="AD10" s="140">
        <f ca="1">IF(AND(Q10&lt;DATOS!$E$58,P10&lt;3),P10,0)</f>
        <v>0</v>
      </c>
    </row>
    <row r="11" spans="2:30" ht="21.6" customHeight="1" x14ac:dyDescent="0.25">
      <c r="B11" s="136">
        <f t="shared" si="0"/>
        <v>4</v>
      </c>
      <c r="C11" s="137">
        <f>DATOS!$F$56/MATRICES!B11</f>
        <v>6</v>
      </c>
      <c r="E11" s="136">
        <f t="shared" si="1"/>
        <v>4</v>
      </c>
      <c r="F11" s="137">
        <f>DATOS!$F$57/MATRICES!E11</f>
        <v>10</v>
      </c>
      <c r="H11" s="136">
        <f t="shared" si="2"/>
        <v>4</v>
      </c>
      <c r="I11" s="137">
        <f>DATOS!$F$58/MATRICES!H11</f>
        <v>16</v>
      </c>
      <c r="K11" s="136">
        <f t="shared" si="3"/>
        <v>9</v>
      </c>
      <c r="L11" s="136" t="str">
        <f ca="1">'REGISTRO DE RIESGOS'!G21</f>
        <v/>
      </c>
      <c r="M11" s="136" t="str">
        <f ca="1">'REGISTRO DE RIESGOS'!L21</f>
        <v/>
      </c>
      <c r="N11" s="137" t="str">
        <f ca="1">'REGISTRO DE RIESGOS'!M21</f>
        <v/>
      </c>
      <c r="O11" s="136" t="str">
        <f ca="1">'REGISTRO DE RIESGOS'!Q21</f>
        <v/>
      </c>
      <c r="P11" s="136" t="str">
        <f ca="1">IF(O11="","",VLOOKUP(O11,DATOS!$C$48:$D$51,2,FALSE))</f>
        <v/>
      </c>
      <c r="Q11" s="137" t="str">
        <f ca="1">'REGISTRO DE RIESGOS'!N21</f>
        <v/>
      </c>
      <c r="S11" s="138" t="str">
        <f ca="1">IF(AND(Q11&gt;=DATOS!$E$58,P11&gt;=3),M11,0)</f>
        <v/>
      </c>
      <c r="T11" s="139" t="str">
        <f ca="1">IF(AND(Q11&gt;=DATOS!$E$58,P11&gt;=3),N11,0)</f>
        <v/>
      </c>
      <c r="U11" s="140" t="str">
        <f ca="1">IF(AND(Q11&gt;=DATOS!$E$58,P11&gt;=3),P11,0)</f>
        <v/>
      </c>
      <c r="V11" s="138">
        <f ca="1">IF(AND(Q11&gt;=DATOS!$E$58,P11&lt;3),M11,0)</f>
        <v>0</v>
      </c>
      <c r="W11" s="139">
        <f ca="1">IF(AND(Q11&gt;=DATOS!$E$58,P11&lt;3),N11,0)</f>
        <v>0</v>
      </c>
      <c r="X11" s="140">
        <f ca="1">IF(AND(Q11&gt;=DATOS!$E$58,P11&lt;3),P11,0)</f>
        <v>0</v>
      </c>
      <c r="Y11" s="138">
        <f ca="1">IF(AND(Q11&lt;DATOS!$E$58,P11&gt;=3),M11,0)</f>
        <v>0</v>
      </c>
      <c r="Z11" s="139">
        <f ca="1">IF(AND(Q11&lt;DATOS!$E$58,P11&gt;=3),N11,0)</f>
        <v>0</v>
      </c>
      <c r="AA11" s="140">
        <f ca="1">IF(AND(Q11&lt;DATOS!$E$58,P11&gt;=3),P11,0)</f>
        <v>0</v>
      </c>
      <c r="AB11" s="138">
        <f ca="1">IF(AND(Q11&lt;DATOS!$E$58,P11&lt;3),M11,0)</f>
        <v>0</v>
      </c>
      <c r="AC11" s="139">
        <f ca="1">IF(AND(Q11&lt;DATOS!$E$58,P11&lt;3),N11,0)</f>
        <v>0</v>
      </c>
      <c r="AD11" s="140">
        <f ca="1">IF(AND(Q11&lt;DATOS!$E$58,P11&lt;3),P11,0)</f>
        <v>0</v>
      </c>
    </row>
    <row r="12" spans="2:30" ht="21.6" customHeight="1" x14ac:dyDescent="0.25">
      <c r="B12" s="136">
        <f t="shared" si="0"/>
        <v>4.25</v>
      </c>
      <c r="C12" s="137">
        <f>DATOS!$F$56/MATRICES!B12</f>
        <v>5.6470588235294121</v>
      </c>
      <c r="E12" s="136">
        <f t="shared" si="1"/>
        <v>4.25</v>
      </c>
      <c r="F12" s="137">
        <f>DATOS!$F$57/MATRICES!E12</f>
        <v>9.4117647058823533</v>
      </c>
      <c r="H12" s="136">
        <f t="shared" si="2"/>
        <v>4.25</v>
      </c>
      <c r="I12" s="137">
        <f>DATOS!$F$58/MATRICES!H12</f>
        <v>15.058823529411764</v>
      </c>
      <c r="K12" s="136">
        <f t="shared" si="3"/>
        <v>10</v>
      </c>
      <c r="L12" s="136" t="str">
        <f ca="1">'REGISTRO DE RIESGOS'!G22</f>
        <v/>
      </c>
      <c r="M12" s="136" t="str">
        <f ca="1">'REGISTRO DE RIESGOS'!L22</f>
        <v/>
      </c>
      <c r="N12" s="137" t="str">
        <f ca="1">'REGISTRO DE RIESGOS'!M22</f>
        <v/>
      </c>
      <c r="O12" s="136" t="str">
        <f ca="1">'REGISTRO DE RIESGOS'!Q22</f>
        <v/>
      </c>
      <c r="P12" s="136" t="str">
        <f ca="1">IF(O12="","",VLOOKUP(O12,DATOS!$C$48:$D$51,2,FALSE))</f>
        <v/>
      </c>
      <c r="Q12" s="137" t="str">
        <f ca="1">'REGISTRO DE RIESGOS'!N22</f>
        <v/>
      </c>
      <c r="S12" s="138" t="str">
        <f ca="1">IF(AND(Q12&gt;=DATOS!$E$58,P12&gt;=3),M12,0)</f>
        <v/>
      </c>
      <c r="T12" s="139" t="str">
        <f ca="1">IF(AND(Q12&gt;=DATOS!$E$58,P12&gt;=3),N12,0)</f>
        <v/>
      </c>
      <c r="U12" s="140" t="str">
        <f ca="1">IF(AND(Q12&gt;=DATOS!$E$58,P12&gt;=3),P12,0)</f>
        <v/>
      </c>
      <c r="V12" s="138">
        <f ca="1">IF(AND(Q12&gt;=DATOS!$E$58,P12&lt;3),M12,0)</f>
        <v>0</v>
      </c>
      <c r="W12" s="139">
        <f ca="1">IF(AND(Q12&gt;=DATOS!$E$58,P12&lt;3),N12,0)</f>
        <v>0</v>
      </c>
      <c r="X12" s="140">
        <f ca="1">IF(AND(Q12&gt;=DATOS!$E$58,P12&lt;3),P12,0)</f>
        <v>0</v>
      </c>
      <c r="Y12" s="138">
        <f ca="1">IF(AND(Q12&lt;DATOS!$E$58,P12&gt;=3),M12,0)</f>
        <v>0</v>
      </c>
      <c r="Z12" s="139">
        <f ca="1">IF(AND(Q12&lt;DATOS!$E$58,P12&gt;=3),N12,0)</f>
        <v>0</v>
      </c>
      <c r="AA12" s="140">
        <f ca="1">IF(AND(Q12&lt;DATOS!$E$58,P12&gt;=3),P12,0)</f>
        <v>0</v>
      </c>
      <c r="AB12" s="138">
        <f ca="1">IF(AND(Q12&lt;DATOS!$E$58,P12&lt;3),M12,0)</f>
        <v>0</v>
      </c>
      <c r="AC12" s="139">
        <f ca="1">IF(AND(Q12&lt;DATOS!$E$58,P12&lt;3),N12,0)</f>
        <v>0</v>
      </c>
      <c r="AD12" s="140">
        <f ca="1">IF(AND(Q12&lt;DATOS!$E$58,P12&lt;3),P12,0)</f>
        <v>0</v>
      </c>
    </row>
    <row r="13" spans="2:30" ht="21.6" customHeight="1" x14ac:dyDescent="0.25">
      <c r="B13" s="136">
        <f t="shared" si="0"/>
        <v>4.5</v>
      </c>
      <c r="C13" s="137">
        <f>DATOS!$F$56/MATRICES!B13</f>
        <v>5.333333333333333</v>
      </c>
      <c r="E13" s="136">
        <f t="shared" si="1"/>
        <v>4.5</v>
      </c>
      <c r="F13" s="137">
        <f>DATOS!$F$57/MATRICES!E13</f>
        <v>8.8888888888888893</v>
      </c>
      <c r="H13" s="136">
        <f t="shared" si="2"/>
        <v>4.5</v>
      </c>
      <c r="I13" s="137">
        <f>DATOS!$F$58/MATRICES!H13</f>
        <v>14.222222222222221</v>
      </c>
      <c r="K13" s="136">
        <f t="shared" si="3"/>
        <v>11</v>
      </c>
      <c r="L13" s="136" t="str">
        <f ca="1">'REGISTRO DE RIESGOS'!G23</f>
        <v/>
      </c>
      <c r="M13" s="136" t="str">
        <f ca="1">'REGISTRO DE RIESGOS'!L23</f>
        <v/>
      </c>
      <c r="N13" s="137" t="str">
        <f ca="1">'REGISTRO DE RIESGOS'!M23</f>
        <v/>
      </c>
      <c r="O13" s="136" t="str">
        <f ca="1">'REGISTRO DE RIESGOS'!Q23</f>
        <v/>
      </c>
      <c r="P13" s="136" t="str">
        <f ca="1">IF(O13="","",VLOOKUP(O13,DATOS!$C$48:$D$51,2,FALSE))</f>
        <v/>
      </c>
      <c r="Q13" s="137" t="str">
        <f ca="1">'REGISTRO DE RIESGOS'!N23</f>
        <v/>
      </c>
      <c r="S13" s="138" t="str">
        <f ca="1">IF(AND(Q13&gt;=DATOS!$E$58,P13&gt;=3),M13,0)</f>
        <v/>
      </c>
      <c r="T13" s="139" t="str">
        <f ca="1">IF(AND(Q13&gt;=DATOS!$E$58,P13&gt;=3),N13,0)</f>
        <v/>
      </c>
      <c r="U13" s="140" t="str">
        <f ca="1">IF(AND(Q13&gt;=DATOS!$E$58,P13&gt;=3),P13,0)</f>
        <v/>
      </c>
      <c r="V13" s="138">
        <f ca="1">IF(AND(Q13&gt;=DATOS!$E$58,P13&lt;3),M13,0)</f>
        <v>0</v>
      </c>
      <c r="W13" s="139">
        <f ca="1">IF(AND(Q13&gt;=DATOS!$E$58,P13&lt;3),N13,0)</f>
        <v>0</v>
      </c>
      <c r="X13" s="140">
        <f ca="1">IF(AND(Q13&gt;=DATOS!$E$58,P13&lt;3),P13,0)</f>
        <v>0</v>
      </c>
      <c r="Y13" s="138">
        <f ca="1">IF(AND(Q13&lt;DATOS!$E$58,P13&gt;=3),M13,0)</f>
        <v>0</v>
      </c>
      <c r="Z13" s="139">
        <f ca="1">IF(AND(Q13&lt;DATOS!$E$58,P13&gt;=3),N13,0)</f>
        <v>0</v>
      </c>
      <c r="AA13" s="140">
        <f ca="1">IF(AND(Q13&lt;DATOS!$E$58,P13&gt;=3),P13,0)</f>
        <v>0</v>
      </c>
      <c r="AB13" s="138">
        <f ca="1">IF(AND(Q13&lt;DATOS!$E$58,P13&lt;3),M13,0)</f>
        <v>0</v>
      </c>
      <c r="AC13" s="139">
        <f ca="1">IF(AND(Q13&lt;DATOS!$E$58,P13&lt;3),N13,0)</f>
        <v>0</v>
      </c>
      <c r="AD13" s="140">
        <f ca="1">IF(AND(Q13&lt;DATOS!$E$58,P13&lt;3),P13,0)</f>
        <v>0</v>
      </c>
    </row>
    <row r="14" spans="2:30" ht="21.6" customHeight="1" x14ac:dyDescent="0.25">
      <c r="B14" s="136">
        <f t="shared" si="0"/>
        <v>4.75</v>
      </c>
      <c r="C14" s="137">
        <f>DATOS!$F$56/MATRICES!B14</f>
        <v>5.0526315789473681</v>
      </c>
      <c r="E14" s="136">
        <f t="shared" si="1"/>
        <v>4.75</v>
      </c>
      <c r="F14" s="137">
        <f>DATOS!$F$57/MATRICES!E14</f>
        <v>8.4210526315789469</v>
      </c>
      <c r="H14" s="136">
        <f t="shared" si="2"/>
        <v>4.75</v>
      </c>
      <c r="I14" s="137">
        <f>DATOS!$F$58/MATRICES!H14</f>
        <v>13.473684210526315</v>
      </c>
      <c r="K14" s="136">
        <f t="shared" si="3"/>
        <v>12</v>
      </c>
      <c r="L14" s="136" t="str">
        <f ca="1">'REGISTRO DE RIESGOS'!G24</f>
        <v/>
      </c>
      <c r="M14" s="136" t="str">
        <f ca="1">'REGISTRO DE RIESGOS'!L24</f>
        <v/>
      </c>
      <c r="N14" s="137" t="str">
        <f ca="1">'REGISTRO DE RIESGOS'!M24</f>
        <v/>
      </c>
      <c r="O14" s="136" t="str">
        <f ca="1">'REGISTRO DE RIESGOS'!Q24</f>
        <v/>
      </c>
      <c r="P14" s="136" t="str">
        <f ca="1">IF(O14="","",VLOOKUP(O14,DATOS!$C$48:$D$51,2,FALSE))</f>
        <v/>
      </c>
      <c r="Q14" s="137" t="str">
        <f ca="1">'REGISTRO DE RIESGOS'!N24</f>
        <v/>
      </c>
      <c r="S14" s="138" t="str">
        <f ca="1">IF(AND(Q14&gt;=DATOS!$E$58,P14&gt;=3),M14,0)</f>
        <v/>
      </c>
      <c r="T14" s="139" t="str">
        <f ca="1">IF(AND(Q14&gt;=DATOS!$E$58,P14&gt;=3),N14,0)</f>
        <v/>
      </c>
      <c r="U14" s="140" t="str">
        <f ca="1">IF(AND(Q14&gt;=DATOS!$E$58,P14&gt;=3),P14,0)</f>
        <v/>
      </c>
      <c r="V14" s="138">
        <f ca="1">IF(AND(Q14&gt;=DATOS!$E$58,P14&lt;3),M14,0)</f>
        <v>0</v>
      </c>
      <c r="W14" s="139">
        <f ca="1">IF(AND(Q14&gt;=DATOS!$E$58,P14&lt;3),N14,0)</f>
        <v>0</v>
      </c>
      <c r="X14" s="140">
        <f ca="1">IF(AND(Q14&gt;=DATOS!$E$58,P14&lt;3),P14,0)</f>
        <v>0</v>
      </c>
      <c r="Y14" s="138">
        <f ca="1">IF(AND(Q14&lt;DATOS!$E$58,P14&gt;=3),M14,0)</f>
        <v>0</v>
      </c>
      <c r="Z14" s="139">
        <f ca="1">IF(AND(Q14&lt;DATOS!$E$58,P14&gt;=3),N14,0)</f>
        <v>0</v>
      </c>
      <c r="AA14" s="140">
        <f ca="1">IF(AND(Q14&lt;DATOS!$E$58,P14&gt;=3),P14,0)</f>
        <v>0</v>
      </c>
      <c r="AB14" s="138">
        <f ca="1">IF(AND(Q14&lt;DATOS!$E$58,P14&lt;3),M14,0)</f>
        <v>0</v>
      </c>
      <c r="AC14" s="139">
        <f ca="1">IF(AND(Q14&lt;DATOS!$E$58,P14&lt;3),N14,0)</f>
        <v>0</v>
      </c>
      <c r="AD14" s="140">
        <f ca="1">IF(AND(Q14&lt;DATOS!$E$58,P14&lt;3),P14,0)</f>
        <v>0</v>
      </c>
    </row>
    <row r="15" spans="2:30" ht="21.6" customHeight="1" x14ac:dyDescent="0.25">
      <c r="B15" s="136">
        <f t="shared" si="0"/>
        <v>5</v>
      </c>
      <c r="C15" s="137">
        <f>DATOS!$F$56/MATRICES!B15</f>
        <v>4.8</v>
      </c>
      <c r="E15" s="136">
        <f t="shared" si="1"/>
        <v>5</v>
      </c>
      <c r="F15" s="137">
        <f>DATOS!$F$57/MATRICES!E15</f>
        <v>8</v>
      </c>
      <c r="H15" s="136">
        <f t="shared" si="2"/>
        <v>5</v>
      </c>
      <c r="I15" s="137">
        <f>DATOS!$F$58/MATRICES!H15</f>
        <v>12.8</v>
      </c>
      <c r="K15" s="136">
        <f t="shared" si="3"/>
        <v>13</v>
      </c>
      <c r="L15" s="136" t="str">
        <f ca="1">'REGISTRO DE RIESGOS'!G25</f>
        <v/>
      </c>
      <c r="M15" s="136" t="str">
        <f ca="1">'REGISTRO DE RIESGOS'!L25</f>
        <v/>
      </c>
      <c r="N15" s="137" t="str">
        <f ca="1">'REGISTRO DE RIESGOS'!M25</f>
        <v/>
      </c>
      <c r="O15" s="136" t="str">
        <f ca="1">'REGISTRO DE RIESGOS'!Q25</f>
        <v/>
      </c>
      <c r="P15" s="136" t="str">
        <f ca="1">IF(O15="","",VLOOKUP(O15,DATOS!$C$48:$D$51,2,FALSE))</f>
        <v/>
      </c>
      <c r="Q15" s="137" t="str">
        <f ca="1">'REGISTRO DE RIESGOS'!N25</f>
        <v/>
      </c>
      <c r="S15" s="138" t="str">
        <f ca="1">IF(AND(Q15&gt;=DATOS!$E$58,P15&gt;=3),M15,0)</f>
        <v/>
      </c>
      <c r="T15" s="139" t="str">
        <f ca="1">IF(AND(Q15&gt;=DATOS!$E$58,P15&gt;=3),N15,0)</f>
        <v/>
      </c>
      <c r="U15" s="140" t="str">
        <f ca="1">IF(AND(Q15&gt;=DATOS!$E$58,P15&gt;=3),P15,0)</f>
        <v/>
      </c>
      <c r="V15" s="138">
        <f ca="1">IF(AND(Q15&gt;=DATOS!$E$58,P15&lt;3),M15,0)</f>
        <v>0</v>
      </c>
      <c r="W15" s="139">
        <f ca="1">IF(AND(Q15&gt;=DATOS!$E$58,P15&lt;3),N15,0)</f>
        <v>0</v>
      </c>
      <c r="X15" s="140">
        <f ca="1">IF(AND(Q15&gt;=DATOS!$E$58,P15&lt;3),P15,0)</f>
        <v>0</v>
      </c>
      <c r="Y15" s="138">
        <f ca="1">IF(AND(Q15&lt;DATOS!$E$58,P15&gt;=3),M15,0)</f>
        <v>0</v>
      </c>
      <c r="Z15" s="139">
        <f ca="1">IF(AND(Q15&lt;DATOS!$E$58,P15&gt;=3),N15,0)</f>
        <v>0</v>
      </c>
      <c r="AA15" s="140">
        <f ca="1">IF(AND(Q15&lt;DATOS!$E$58,P15&gt;=3),P15,0)</f>
        <v>0</v>
      </c>
      <c r="AB15" s="138">
        <f ca="1">IF(AND(Q15&lt;DATOS!$E$58,P15&lt;3),M15,0)</f>
        <v>0</v>
      </c>
      <c r="AC15" s="139">
        <f ca="1">IF(AND(Q15&lt;DATOS!$E$58,P15&lt;3),N15,0)</f>
        <v>0</v>
      </c>
      <c r="AD15" s="140">
        <f ca="1">IF(AND(Q15&lt;DATOS!$E$58,P15&lt;3),P15,0)</f>
        <v>0</v>
      </c>
    </row>
    <row r="16" spans="2:30" ht="21.6" customHeight="1" x14ac:dyDescent="0.25">
      <c r="B16" s="136">
        <f t="shared" si="0"/>
        <v>5.25</v>
      </c>
      <c r="C16" s="137">
        <f>DATOS!$F$56/MATRICES!B16</f>
        <v>4.5714285714285712</v>
      </c>
      <c r="E16" s="136">
        <f t="shared" si="1"/>
        <v>5.25</v>
      </c>
      <c r="F16" s="137">
        <f>DATOS!$F$57/MATRICES!E16</f>
        <v>7.6190476190476186</v>
      </c>
      <c r="H16" s="136">
        <f t="shared" si="2"/>
        <v>5.25</v>
      </c>
      <c r="I16" s="137">
        <f>DATOS!$F$58/MATRICES!H16</f>
        <v>12.19047619047619</v>
      </c>
      <c r="K16" s="136">
        <f t="shared" si="3"/>
        <v>14</v>
      </c>
      <c r="L16" s="136" t="str">
        <f ca="1">'REGISTRO DE RIESGOS'!G26</f>
        <v/>
      </c>
      <c r="M16" s="136" t="str">
        <f ca="1">'REGISTRO DE RIESGOS'!L26</f>
        <v/>
      </c>
      <c r="N16" s="137" t="str">
        <f ca="1">'REGISTRO DE RIESGOS'!M26</f>
        <v/>
      </c>
      <c r="O16" s="136" t="str">
        <f ca="1">'REGISTRO DE RIESGOS'!Q26</f>
        <v/>
      </c>
      <c r="P16" s="136" t="str">
        <f ca="1">IF(O16="","",VLOOKUP(O16,DATOS!$C$48:$D$51,2,FALSE))</f>
        <v/>
      </c>
      <c r="Q16" s="137" t="str">
        <f ca="1">'REGISTRO DE RIESGOS'!N26</f>
        <v/>
      </c>
      <c r="S16" s="138" t="str">
        <f ca="1">IF(AND(Q16&gt;=DATOS!$E$58,P16&gt;=3),M16,0)</f>
        <v/>
      </c>
      <c r="T16" s="139" t="str">
        <f ca="1">IF(AND(Q16&gt;=DATOS!$E$58,P16&gt;=3),N16,0)</f>
        <v/>
      </c>
      <c r="U16" s="140" t="str">
        <f ca="1">IF(AND(Q16&gt;=DATOS!$E$58,P16&gt;=3),P16,0)</f>
        <v/>
      </c>
      <c r="V16" s="138">
        <f ca="1">IF(AND(Q16&gt;=DATOS!$E$58,P16&lt;3),M16,0)</f>
        <v>0</v>
      </c>
      <c r="W16" s="139">
        <f ca="1">IF(AND(Q16&gt;=DATOS!$E$58,P16&lt;3),N16,0)</f>
        <v>0</v>
      </c>
      <c r="X16" s="140">
        <f ca="1">IF(AND(Q16&gt;=DATOS!$E$58,P16&lt;3),P16,0)</f>
        <v>0</v>
      </c>
      <c r="Y16" s="138">
        <f ca="1">IF(AND(Q16&lt;DATOS!$E$58,P16&gt;=3),M16,0)</f>
        <v>0</v>
      </c>
      <c r="Z16" s="139">
        <f ca="1">IF(AND(Q16&lt;DATOS!$E$58,P16&gt;=3),N16,0)</f>
        <v>0</v>
      </c>
      <c r="AA16" s="140">
        <f ca="1">IF(AND(Q16&lt;DATOS!$E$58,P16&gt;=3),P16,0)</f>
        <v>0</v>
      </c>
      <c r="AB16" s="138">
        <f ca="1">IF(AND(Q16&lt;DATOS!$E$58,P16&lt;3),M16,0)</f>
        <v>0</v>
      </c>
      <c r="AC16" s="139">
        <f ca="1">IF(AND(Q16&lt;DATOS!$E$58,P16&lt;3),N16,0)</f>
        <v>0</v>
      </c>
      <c r="AD16" s="140">
        <f ca="1">IF(AND(Q16&lt;DATOS!$E$58,P16&lt;3),P16,0)</f>
        <v>0</v>
      </c>
    </row>
    <row r="17" spans="2:30" ht="21.6" customHeight="1" x14ac:dyDescent="0.25">
      <c r="B17" s="136">
        <f t="shared" si="0"/>
        <v>5.5</v>
      </c>
      <c r="C17" s="137">
        <f>DATOS!$F$56/MATRICES!B17</f>
        <v>4.3636363636363633</v>
      </c>
      <c r="E17" s="136">
        <f t="shared" si="1"/>
        <v>5.5</v>
      </c>
      <c r="F17" s="137">
        <f>DATOS!$F$57/MATRICES!E17</f>
        <v>7.2727272727272725</v>
      </c>
      <c r="H17" s="136">
        <f t="shared" si="2"/>
        <v>5.5</v>
      </c>
      <c r="I17" s="137">
        <f>DATOS!$F$58/MATRICES!H17</f>
        <v>11.636363636363637</v>
      </c>
      <c r="K17" s="136">
        <f t="shared" si="3"/>
        <v>15</v>
      </c>
      <c r="L17" s="136" t="str">
        <f ca="1">'REGISTRO DE RIESGOS'!G27</f>
        <v/>
      </c>
      <c r="M17" s="136" t="str">
        <f ca="1">'REGISTRO DE RIESGOS'!L27</f>
        <v/>
      </c>
      <c r="N17" s="137" t="str">
        <f ca="1">'REGISTRO DE RIESGOS'!M27</f>
        <v/>
      </c>
      <c r="O17" s="136" t="str">
        <f ca="1">'REGISTRO DE RIESGOS'!Q27</f>
        <v/>
      </c>
      <c r="P17" s="136" t="str">
        <f ca="1">IF(O17="","",VLOOKUP(O17,DATOS!$C$48:$D$51,2,FALSE))</f>
        <v/>
      </c>
      <c r="Q17" s="137" t="str">
        <f ca="1">'REGISTRO DE RIESGOS'!N27</f>
        <v/>
      </c>
      <c r="S17" s="138" t="str">
        <f ca="1">IF(AND(Q17&gt;=DATOS!$E$58,P17&gt;=3),M17,0)</f>
        <v/>
      </c>
      <c r="T17" s="139" t="str">
        <f ca="1">IF(AND(Q17&gt;=DATOS!$E$58,P17&gt;=3),N17,0)</f>
        <v/>
      </c>
      <c r="U17" s="140" t="str">
        <f ca="1">IF(AND(Q17&gt;=DATOS!$E$58,P17&gt;=3),P17,0)</f>
        <v/>
      </c>
      <c r="V17" s="138">
        <f ca="1">IF(AND(Q17&gt;=DATOS!$E$58,P17&lt;3),M17,0)</f>
        <v>0</v>
      </c>
      <c r="W17" s="139">
        <f ca="1">IF(AND(Q17&gt;=DATOS!$E$58,P17&lt;3),N17,0)</f>
        <v>0</v>
      </c>
      <c r="X17" s="140">
        <f ca="1">IF(AND(Q17&gt;=DATOS!$E$58,P17&lt;3),P17,0)</f>
        <v>0</v>
      </c>
      <c r="Y17" s="138">
        <f ca="1">IF(AND(Q17&lt;DATOS!$E$58,P17&gt;=3),M17,0)</f>
        <v>0</v>
      </c>
      <c r="Z17" s="139">
        <f ca="1">IF(AND(Q17&lt;DATOS!$E$58,P17&gt;=3),N17,0)</f>
        <v>0</v>
      </c>
      <c r="AA17" s="140">
        <f ca="1">IF(AND(Q17&lt;DATOS!$E$58,P17&gt;=3),P17,0)</f>
        <v>0</v>
      </c>
      <c r="AB17" s="138">
        <f ca="1">IF(AND(Q17&lt;DATOS!$E$58,P17&lt;3),M17,0)</f>
        <v>0</v>
      </c>
      <c r="AC17" s="139">
        <f ca="1">IF(AND(Q17&lt;DATOS!$E$58,P17&lt;3),N17,0)</f>
        <v>0</v>
      </c>
      <c r="AD17" s="140">
        <f ca="1">IF(AND(Q17&lt;DATOS!$E$58,P17&lt;3),P17,0)</f>
        <v>0</v>
      </c>
    </row>
    <row r="18" spans="2:30" ht="21.6" customHeight="1" x14ac:dyDescent="0.25">
      <c r="B18" s="136">
        <f>B17+0.25</f>
        <v>5.75</v>
      </c>
      <c r="C18" s="137">
        <f>DATOS!$F$56/MATRICES!B18</f>
        <v>4.1739130434782608</v>
      </c>
      <c r="E18" s="136">
        <f>E17+0.25</f>
        <v>5.75</v>
      </c>
      <c r="F18" s="137">
        <f>DATOS!$F$57/MATRICES!E18</f>
        <v>6.9565217391304346</v>
      </c>
      <c r="H18" s="136">
        <f t="shared" si="2"/>
        <v>5.75</v>
      </c>
      <c r="I18" s="137">
        <f>DATOS!$F$58/MATRICES!H18</f>
        <v>11.130434782608695</v>
      </c>
      <c r="K18" s="136">
        <f t="shared" si="3"/>
        <v>16</v>
      </c>
      <c r="L18" s="136" t="str">
        <f ca="1">'REGISTRO DE RIESGOS'!G28</f>
        <v/>
      </c>
      <c r="M18" s="136" t="str">
        <f ca="1">'REGISTRO DE RIESGOS'!L28</f>
        <v/>
      </c>
      <c r="N18" s="137" t="str">
        <f ca="1">'REGISTRO DE RIESGOS'!M28</f>
        <v/>
      </c>
      <c r="O18" s="136" t="str">
        <f ca="1">'REGISTRO DE RIESGOS'!Q28</f>
        <v/>
      </c>
      <c r="P18" s="136" t="str">
        <f ca="1">IF(O18="","",VLOOKUP(O18,DATOS!$C$48:$D$51,2,FALSE))</f>
        <v/>
      </c>
      <c r="Q18" s="137" t="str">
        <f ca="1">'REGISTRO DE RIESGOS'!N28</f>
        <v/>
      </c>
      <c r="S18" s="138" t="str">
        <f ca="1">IF(AND(Q18&gt;=DATOS!$E$58,P18&gt;=3),M18,0)</f>
        <v/>
      </c>
      <c r="T18" s="139" t="str">
        <f ca="1">IF(AND(Q18&gt;=DATOS!$E$58,P18&gt;=3),N18,0)</f>
        <v/>
      </c>
      <c r="U18" s="140" t="str">
        <f ca="1">IF(AND(Q18&gt;=DATOS!$E$58,P18&gt;=3),P18,0)</f>
        <v/>
      </c>
      <c r="V18" s="138">
        <f ca="1">IF(AND(Q18&gt;=DATOS!$E$58,P18&lt;3),M18,0)</f>
        <v>0</v>
      </c>
      <c r="W18" s="139">
        <f ca="1">IF(AND(Q18&gt;=DATOS!$E$58,P18&lt;3),N18,0)</f>
        <v>0</v>
      </c>
      <c r="X18" s="140">
        <f ca="1">IF(AND(Q18&gt;=DATOS!$E$58,P18&lt;3),P18,0)</f>
        <v>0</v>
      </c>
      <c r="Y18" s="138">
        <f ca="1">IF(AND(Q18&lt;DATOS!$E$58,P18&gt;=3),M18,0)</f>
        <v>0</v>
      </c>
      <c r="Z18" s="139">
        <f ca="1">IF(AND(Q18&lt;DATOS!$E$58,P18&gt;=3),N18,0)</f>
        <v>0</v>
      </c>
      <c r="AA18" s="140">
        <f ca="1">IF(AND(Q18&lt;DATOS!$E$58,P18&gt;=3),P18,0)</f>
        <v>0</v>
      </c>
      <c r="AB18" s="138">
        <f ca="1">IF(AND(Q18&lt;DATOS!$E$58,P18&lt;3),M18,0)</f>
        <v>0</v>
      </c>
      <c r="AC18" s="139">
        <f ca="1">IF(AND(Q18&lt;DATOS!$E$58,P18&lt;3),N18,0)</f>
        <v>0</v>
      </c>
      <c r="AD18" s="140">
        <f ca="1">IF(AND(Q18&lt;DATOS!$E$58,P18&lt;3),P18,0)</f>
        <v>0</v>
      </c>
    </row>
    <row r="19" spans="2:30" ht="21.6" customHeight="1" x14ac:dyDescent="0.25">
      <c r="B19" s="136">
        <f>B18+0.25</f>
        <v>6</v>
      </c>
      <c r="C19" s="137">
        <f>DATOS!$F$56/MATRICES!B19</f>
        <v>4</v>
      </c>
      <c r="E19" s="136">
        <f>E18+0.25</f>
        <v>6</v>
      </c>
      <c r="F19" s="137">
        <f>DATOS!$F$57/MATRICES!E19</f>
        <v>6.666666666666667</v>
      </c>
      <c r="H19" s="136">
        <f t="shared" si="2"/>
        <v>6</v>
      </c>
      <c r="I19" s="137">
        <f>DATOS!$F$58/MATRICES!H19</f>
        <v>10.666666666666666</v>
      </c>
      <c r="K19" s="136">
        <f t="shared" si="3"/>
        <v>17</v>
      </c>
      <c r="L19" s="136" t="str">
        <f ca="1">'REGISTRO DE RIESGOS'!G29</f>
        <v/>
      </c>
      <c r="M19" s="136" t="str">
        <f ca="1">'REGISTRO DE RIESGOS'!L29</f>
        <v/>
      </c>
      <c r="N19" s="137" t="str">
        <f ca="1">'REGISTRO DE RIESGOS'!M29</f>
        <v/>
      </c>
      <c r="O19" s="136" t="str">
        <f ca="1">'REGISTRO DE RIESGOS'!Q29</f>
        <v/>
      </c>
      <c r="P19" s="136" t="str">
        <f ca="1">IF(O19="","",VLOOKUP(O19,DATOS!$C$48:$D$51,2,FALSE))</f>
        <v/>
      </c>
      <c r="Q19" s="137" t="str">
        <f ca="1">'REGISTRO DE RIESGOS'!N29</f>
        <v/>
      </c>
      <c r="S19" s="138" t="str">
        <f ca="1">IF(AND(Q19&gt;=DATOS!$E$58,P19&gt;=3),M19,0)</f>
        <v/>
      </c>
      <c r="T19" s="139" t="str">
        <f ca="1">IF(AND(Q19&gt;=DATOS!$E$58,P19&gt;=3),N19,0)</f>
        <v/>
      </c>
      <c r="U19" s="140" t="str">
        <f ca="1">IF(AND(Q19&gt;=DATOS!$E$58,P19&gt;=3),P19,0)</f>
        <v/>
      </c>
      <c r="V19" s="138">
        <f ca="1">IF(AND(Q19&gt;=DATOS!$E$58,P19&lt;3),M19,0)</f>
        <v>0</v>
      </c>
      <c r="W19" s="139">
        <f ca="1">IF(AND(Q19&gt;=DATOS!$E$58,P19&lt;3),N19,0)</f>
        <v>0</v>
      </c>
      <c r="X19" s="140">
        <f ca="1">IF(AND(Q19&gt;=DATOS!$E$58,P19&lt;3),P19,0)</f>
        <v>0</v>
      </c>
      <c r="Y19" s="138">
        <f ca="1">IF(AND(Q19&lt;DATOS!$E$58,P19&gt;=3),M19,0)</f>
        <v>0</v>
      </c>
      <c r="Z19" s="139">
        <f ca="1">IF(AND(Q19&lt;DATOS!$E$58,P19&gt;=3),N19,0)</f>
        <v>0</v>
      </c>
      <c r="AA19" s="140">
        <f ca="1">IF(AND(Q19&lt;DATOS!$E$58,P19&gt;=3),P19,0)</f>
        <v>0</v>
      </c>
      <c r="AB19" s="138">
        <f ca="1">IF(AND(Q19&lt;DATOS!$E$58,P19&lt;3),M19,0)</f>
        <v>0</v>
      </c>
      <c r="AC19" s="139">
        <f ca="1">IF(AND(Q19&lt;DATOS!$E$58,P19&lt;3),N19,0)</f>
        <v>0</v>
      </c>
      <c r="AD19" s="140">
        <f ca="1">IF(AND(Q19&lt;DATOS!$E$58,P19&lt;3),P19,0)</f>
        <v>0</v>
      </c>
    </row>
    <row r="20" spans="2:30" ht="21.6" customHeight="1" x14ac:dyDescent="0.25">
      <c r="B20" s="136">
        <f t="shared" ref="B20:B50" si="4">B19+0.25</f>
        <v>6.25</v>
      </c>
      <c r="C20" s="137">
        <f>DATOS!$F$56/MATRICES!B20</f>
        <v>3.84</v>
      </c>
      <c r="E20" s="136">
        <f t="shared" ref="E20:E50" si="5">E19+0.25</f>
        <v>6.25</v>
      </c>
      <c r="F20" s="137">
        <f>DATOS!$F$57/MATRICES!E20</f>
        <v>6.4</v>
      </c>
      <c r="H20" s="136">
        <f t="shared" si="2"/>
        <v>6.25</v>
      </c>
      <c r="I20" s="137">
        <f>DATOS!$F$58/MATRICES!H20</f>
        <v>10.24</v>
      </c>
      <c r="K20" s="136">
        <f t="shared" si="3"/>
        <v>18</v>
      </c>
      <c r="L20" s="136" t="str">
        <f ca="1">'REGISTRO DE RIESGOS'!G30</f>
        <v/>
      </c>
      <c r="M20" s="136" t="str">
        <f ca="1">'REGISTRO DE RIESGOS'!L30</f>
        <v/>
      </c>
      <c r="N20" s="137" t="str">
        <f ca="1">'REGISTRO DE RIESGOS'!M30</f>
        <v/>
      </c>
      <c r="O20" s="136" t="str">
        <f ca="1">'REGISTRO DE RIESGOS'!Q30</f>
        <v/>
      </c>
      <c r="P20" s="136" t="str">
        <f ca="1">IF(O20="","",VLOOKUP(O20,DATOS!$C$48:$D$51,2,FALSE))</f>
        <v/>
      </c>
      <c r="Q20" s="137" t="str">
        <f ca="1">'REGISTRO DE RIESGOS'!N30</f>
        <v/>
      </c>
      <c r="S20" s="138" t="str">
        <f ca="1">IF(AND(Q20&gt;=DATOS!$E$58,P20&gt;=3),M20,0)</f>
        <v/>
      </c>
      <c r="T20" s="139" t="str">
        <f ca="1">IF(AND(Q20&gt;=DATOS!$E$58,P20&gt;=3),N20,0)</f>
        <v/>
      </c>
      <c r="U20" s="140" t="str">
        <f ca="1">IF(AND(Q20&gt;=DATOS!$E$58,P20&gt;=3),P20,0)</f>
        <v/>
      </c>
      <c r="V20" s="138">
        <f ca="1">IF(AND(Q20&gt;=DATOS!$E$58,P20&lt;3),M20,0)</f>
        <v>0</v>
      </c>
      <c r="W20" s="139">
        <f ca="1">IF(AND(Q20&gt;=DATOS!$E$58,P20&lt;3),N20,0)</f>
        <v>0</v>
      </c>
      <c r="X20" s="140">
        <f ca="1">IF(AND(Q20&gt;=DATOS!$E$58,P20&lt;3),P20,0)</f>
        <v>0</v>
      </c>
      <c r="Y20" s="138">
        <f ca="1">IF(AND(Q20&lt;DATOS!$E$58,P20&gt;=3),M20,0)</f>
        <v>0</v>
      </c>
      <c r="Z20" s="139">
        <f ca="1">IF(AND(Q20&lt;DATOS!$E$58,P20&gt;=3),N20,0)</f>
        <v>0</v>
      </c>
      <c r="AA20" s="140">
        <f ca="1">IF(AND(Q20&lt;DATOS!$E$58,P20&gt;=3),P20,0)</f>
        <v>0</v>
      </c>
      <c r="AB20" s="138">
        <f ca="1">IF(AND(Q20&lt;DATOS!$E$58,P20&lt;3),M20,0)</f>
        <v>0</v>
      </c>
      <c r="AC20" s="139">
        <f ca="1">IF(AND(Q20&lt;DATOS!$E$58,P20&lt;3),N20,0)</f>
        <v>0</v>
      </c>
      <c r="AD20" s="140">
        <f ca="1">IF(AND(Q20&lt;DATOS!$E$58,P20&lt;3),P20,0)</f>
        <v>0</v>
      </c>
    </row>
    <row r="21" spans="2:30" ht="21.6" customHeight="1" x14ac:dyDescent="0.25">
      <c r="B21" s="136">
        <f t="shared" si="4"/>
        <v>6.5</v>
      </c>
      <c r="C21" s="137">
        <f>DATOS!$F$56/MATRICES!B21</f>
        <v>3.6923076923076925</v>
      </c>
      <c r="E21" s="136">
        <f t="shared" si="5"/>
        <v>6.5</v>
      </c>
      <c r="F21" s="137">
        <f>DATOS!$F$57/MATRICES!E21</f>
        <v>6.1538461538461542</v>
      </c>
      <c r="H21" s="136">
        <f t="shared" si="2"/>
        <v>6.5</v>
      </c>
      <c r="I21" s="137">
        <f>DATOS!$F$58/MATRICES!H21</f>
        <v>9.8461538461538467</v>
      </c>
      <c r="K21" s="136">
        <f t="shared" si="3"/>
        <v>19</v>
      </c>
      <c r="L21" s="136" t="str">
        <f ca="1">'REGISTRO DE RIESGOS'!G31</f>
        <v/>
      </c>
      <c r="M21" s="136" t="str">
        <f ca="1">'REGISTRO DE RIESGOS'!L31</f>
        <v/>
      </c>
      <c r="N21" s="137" t="str">
        <f ca="1">'REGISTRO DE RIESGOS'!M31</f>
        <v/>
      </c>
      <c r="O21" s="136" t="str">
        <f ca="1">'REGISTRO DE RIESGOS'!Q31</f>
        <v/>
      </c>
      <c r="P21" s="136" t="str">
        <f ca="1">IF(O21="","",VLOOKUP(O21,DATOS!$C$48:$D$51,2,FALSE))</f>
        <v/>
      </c>
      <c r="Q21" s="137" t="str">
        <f ca="1">'REGISTRO DE RIESGOS'!N31</f>
        <v/>
      </c>
      <c r="S21" s="138" t="str">
        <f ca="1">IF(AND(Q21&gt;=DATOS!$E$58,P21&gt;=3),M21,0)</f>
        <v/>
      </c>
      <c r="T21" s="139" t="str">
        <f ca="1">IF(AND(Q21&gt;=DATOS!$E$58,P21&gt;=3),N21,0)</f>
        <v/>
      </c>
      <c r="U21" s="140" t="str">
        <f ca="1">IF(AND(Q21&gt;=DATOS!$E$58,P21&gt;=3),P21,0)</f>
        <v/>
      </c>
      <c r="V21" s="138">
        <f ca="1">IF(AND(Q21&gt;=DATOS!$E$58,P21&lt;3),M21,0)</f>
        <v>0</v>
      </c>
      <c r="W21" s="139">
        <f ca="1">IF(AND(Q21&gt;=DATOS!$E$58,P21&lt;3),N21,0)</f>
        <v>0</v>
      </c>
      <c r="X21" s="140">
        <f ca="1">IF(AND(Q21&gt;=DATOS!$E$58,P21&lt;3),P21,0)</f>
        <v>0</v>
      </c>
      <c r="Y21" s="138">
        <f ca="1">IF(AND(Q21&lt;DATOS!$E$58,P21&gt;=3),M21,0)</f>
        <v>0</v>
      </c>
      <c r="Z21" s="139">
        <f ca="1">IF(AND(Q21&lt;DATOS!$E$58,P21&gt;=3),N21,0)</f>
        <v>0</v>
      </c>
      <c r="AA21" s="140">
        <f ca="1">IF(AND(Q21&lt;DATOS!$E$58,P21&gt;=3),P21,0)</f>
        <v>0</v>
      </c>
      <c r="AB21" s="138">
        <f ca="1">IF(AND(Q21&lt;DATOS!$E$58,P21&lt;3),M21,0)</f>
        <v>0</v>
      </c>
      <c r="AC21" s="139">
        <f ca="1">IF(AND(Q21&lt;DATOS!$E$58,P21&lt;3),N21,0)</f>
        <v>0</v>
      </c>
      <c r="AD21" s="140">
        <f ca="1">IF(AND(Q21&lt;DATOS!$E$58,P21&lt;3),P21,0)</f>
        <v>0</v>
      </c>
    </row>
    <row r="22" spans="2:30" ht="21.6" customHeight="1" x14ac:dyDescent="0.25">
      <c r="B22" s="136">
        <f t="shared" si="4"/>
        <v>6.75</v>
      </c>
      <c r="C22" s="137">
        <f>DATOS!$F$56/MATRICES!B22</f>
        <v>3.5555555555555554</v>
      </c>
      <c r="E22" s="136">
        <f t="shared" si="5"/>
        <v>6.75</v>
      </c>
      <c r="F22" s="137">
        <f>DATOS!$F$57/MATRICES!E22</f>
        <v>5.9259259259259256</v>
      </c>
      <c r="H22" s="136">
        <f t="shared" si="2"/>
        <v>6.75</v>
      </c>
      <c r="I22" s="137">
        <f>DATOS!$F$58/MATRICES!H22</f>
        <v>9.481481481481481</v>
      </c>
      <c r="K22" s="136">
        <f t="shared" si="3"/>
        <v>20</v>
      </c>
      <c r="L22" s="136" t="str">
        <f ca="1">'REGISTRO DE RIESGOS'!G32</f>
        <v/>
      </c>
      <c r="M22" s="136" t="str">
        <f ca="1">'REGISTRO DE RIESGOS'!L32</f>
        <v/>
      </c>
      <c r="N22" s="137" t="str">
        <f ca="1">'REGISTRO DE RIESGOS'!M32</f>
        <v/>
      </c>
      <c r="O22" s="136" t="str">
        <f ca="1">'REGISTRO DE RIESGOS'!Q32</f>
        <v/>
      </c>
      <c r="P22" s="136" t="str">
        <f ca="1">IF(O22="","",VLOOKUP(O22,DATOS!$C$48:$D$51,2,FALSE))</f>
        <v/>
      </c>
      <c r="Q22" s="137" t="str">
        <f ca="1">'REGISTRO DE RIESGOS'!N32</f>
        <v/>
      </c>
      <c r="S22" s="138" t="str">
        <f ca="1">IF(AND(Q22&gt;=DATOS!$E$58,P22&gt;=3),M22,0)</f>
        <v/>
      </c>
      <c r="T22" s="139" t="str">
        <f ca="1">IF(AND(Q22&gt;=DATOS!$E$58,P22&gt;=3),N22,0)</f>
        <v/>
      </c>
      <c r="U22" s="140" t="str">
        <f ca="1">IF(AND(Q22&gt;=DATOS!$E$58,P22&gt;=3),P22,0)</f>
        <v/>
      </c>
      <c r="V22" s="138">
        <f ca="1">IF(AND(Q22&gt;=DATOS!$E$58,P22&lt;3),M22,0)</f>
        <v>0</v>
      </c>
      <c r="W22" s="139">
        <f ca="1">IF(AND(Q22&gt;=DATOS!$E$58,P22&lt;3),N22,0)</f>
        <v>0</v>
      </c>
      <c r="X22" s="140">
        <f ca="1">IF(AND(Q22&gt;=DATOS!$E$58,P22&lt;3),P22,0)</f>
        <v>0</v>
      </c>
      <c r="Y22" s="138">
        <f ca="1">IF(AND(Q22&lt;DATOS!$E$58,P22&gt;=3),M22,0)</f>
        <v>0</v>
      </c>
      <c r="Z22" s="139">
        <f ca="1">IF(AND(Q22&lt;DATOS!$E$58,P22&gt;=3),N22,0)</f>
        <v>0</v>
      </c>
      <c r="AA22" s="140">
        <f ca="1">IF(AND(Q22&lt;DATOS!$E$58,P22&gt;=3),P22,0)</f>
        <v>0</v>
      </c>
      <c r="AB22" s="138">
        <f ca="1">IF(AND(Q22&lt;DATOS!$E$58,P22&lt;3),M22,0)</f>
        <v>0</v>
      </c>
      <c r="AC22" s="139">
        <f ca="1">IF(AND(Q22&lt;DATOS!$E$58,P22&lt;3),N22,0)</f>
        <v>0</v>
      </c>
      <c r="AD22" s="140">
        <f ca="1">IF(AND(Q22&lt;DATOS!$E$58,P22&lt;3),P22,0)</f>
        <v>0</v>
      </c>
    </row>
    <row r="23" spans="2:30" ht="21.6" customHeight="1" x14ac:dyDescent="0.25">
      <c r="B23" s="136">
        <f t="shared" si="4"/>
        <v>7</v>
      </c>
      <c r="C23" s="137">
        <f>DATOS!$F$56/MATRICES!B23</f>
        <v>3.4285714285714284</v>
      </c>
      <c r="E23" s="136">
        <f t="shared" si="5"/>
        <v>7</v>
      </c>
      <c r="F23" s="137">
        <f>DATOS!$F$57/MATRICES!E23</f>
        <v>5.7142857142857144</v>
      </c>
      <c r="H23" s="136">
        <f t="shared" si="2"/>
        <v>7</v>
      </c>
      <c r="I23" s="137">
        <f>DATOS!$F$58/MATRICES!H23</f>
        <v>9.1428571428571423</v>
      </c>
    </row>
    <row r="24" spans="2:30" ht="21.6" customHeight="1" x14ac:dyDescent="0.25">
      <c r="B24" s="136">
        <f t="shared" si="4"/>
        <v>7.25</v>
      </c>
      <c r="C24" s="137">
        <f>DATOS!$F$56/MATRICES!B24</f>
        <v>3.3103448275862069</v>
      </c>
      <c r="E24" s="136">
        <f t="shared" si="5"/>
        <v>7.25</v>
      </c>
      <c r="F24" s="137">
        <f>DATOS!$F$57/MATRICES!E24</f>
        <v>5.5172413793103452</v>
      </c>
      <c r="H24" s="136">
        <f t="shared" si="2"/>
        <v>7.25</v>
      </c>
      <c r="I24" s="137">
        <f>DATOS!$F$58/MATRICES!H24</f>
        <v>8.8275862068965516</v>
      </c>
    </row>
    <row r="25" spans="2:30" ht="21.6" customHeight="1" x14ac:dyDescent="0.25">
      <c r="B25" s="136">
        <f t="shared" si="4"/>
        <v>7.5</v>
      </c>
      <c r="C25" s="137">
        <f>DATOS!$F$56/MATRICES!B25</f>
        <v>3.2</v>
      </c>
      <c r="E25" s="136">
        <f t="shared" si="5"/>
        <v>7.5</v>
      </c>
      <c r="F25" s="137">
        <f>DATOS!$F$57/MATRICES!E25</f>
        <v>5.333333333333333</v>
      </c>
      <c r="H25" s="136">
        <f t="shared" si="2"/>
        <v>7.5</v>
      </c>
      <c r="I25" s="137">
        <f>DATOS!$F$58/MATRICES!H25</f>
        <v>8.5333333333333332</v>
      </c>
      <c r="M25" s="141"/>
      <c r="N25" s="142" t="s">
        <v>50</v>
      </c>
    </row>
    <row r="26" spans="2:30" ht="21.6" customHeight="1" x14ac:dyDescent="0.25">
      <c r="B26" s="136">
        <f t="shared" si="4"/>
        <v>7.75</v>
      </c>
      <c r="C26" s="137">
        <f>DATOS!$F$56/MATRICES!B26</f>
        <v>3.096774193548387</v>
      </c>
      <c r="E26" s="136">
        <f t="shared" si="5"/>
        <v>7.75</v>
      </c>
      <c r="F26" s="137">
        <f>DATOS!$F$57/MATRICES!E26</f>
        <v>5.161290322580645</v>
      </c>
      <c r="H26" s="136">
        <f t="shared" si="2"/>
        <v>7.75</v>
      </c>
      <c r="I26" s="137">
        <f>DATOS!$F$58/MATRICES!H26</f>
        <v>8.258064516129032</v>
      </c>
      <c r="M26" s="143"/>
      <c r="N26" s="142" t="s">
        <v>51</v>
      </c>
    </row>
    <row r="27" spans="2:30" ht="21.6" customHeight="1" x14ac:dyDescent="0.25">
      <c r="B27" s="136">
        <f t="shared" si="4"/>
        <v>8</v>
      </c>
      <c r="C27" s="137">
        <f>DATOS!$F$56/MATRICES!B27</f>
        <v>3</v>
      </c>
      <c r="E27" s="136">
        <f t="shared" si="5"/>
        <v>8</v>
      </c>
      <c r="F27" s="137">
        <f>DATOS!$F$57/MATRICES!E27</f>
        <v>5</v>
      </c>
      <c r="H27" s="136">
        <f t="shared" si="2"/>
        <v>8</v>
      </c>
      <c r="I27" s="137">
        <f>DATOS!$F$58/MATRICES!H27</f>
        <v>8</v>
      </c>
      <c r="M27" s="144"/>
      <c r="N27" s="142" t="s">
        <v>52</v>
      </c>
    </row>
    <row r="28" spans="2:30" ht="21.6" customHeight="1" x14ac:dyDescent="0.25">
      <c r="B28" s="136">
        <f t="shared" si="4"/>
        <v>8.25</v>
      </c>
      <c r="C28" s="137">
        <f>DATOS!$F$56/MATRICES!B28</f>
        <v>2.9090909090909092</v>
      </c>
      <c r="E28" s="136">
        <f t="shared" si="5"/>
        <v>8.25</v>
      </c>
      <c r="F28" s="137">
        <f>DATOS!$F$57/MATRICES!E28</f>
        <v>4.8484848484848486</v>
      </c>
      <c r="H28" s="136">
        <f t="shared" si="2"/>
        <v>8.25</v>
      </c>
      <c r="I28" s="137">
        <f>DATOS!$F$58/MATRICES!H28</f>
        <v>7.7575757575757578</v>
      </c>
      <c r="M28" s="145"/>
      <c r="N28" s="142" t="s">
        <v>53</v>
      </c>
    </row>
    <row r="29" spans="2:30" ht="21.6" customHeight="1" x14ac:dyDescent="0.25">
      <c r="B29" s="136">
        <f t="shared" si="4"/>
        <v>8.5</v>
      </c>
      <c r="C29" s="137">
        <f>DATOS!$F$56/MATRICES!B29</f>
        <v>2.8235294117647061</v>
      </c>
      <c r="E29" s="136">
        <f t="shared" si="5"/>
        <v>8.5</v>
      </c>
      <c r="F29" s="137">
        <f>DATOS!$F$57/MATRICES!E29</f>
        <v>4.7058823529411766</v>
      </c>
      <c r="H29" s="136">
        <f t="shared" si="2"/>
        <v>8.5</v>
      </c>
      <c r="I29" s="137">
        <f>DATOS!$F$58/MATRICES!H29</f>
        <v>7.5294117647058822</v>
      </c>
    </row>
    <row r="30" spans="2:30" ht="21.6" customHeight="1" x14ac:dyDescent="0.25">
      <c r="B30" s="136">
        <f t="shared" si="4"/>
        <v>8.75</v>
      </c>
      <c r="C30" s="137">
        <f>DATOS!$F$56/MATRICES!B30</f>
        <v>2.7428571428571429</v>
      </c>
      <c r="E30" s="136">
        <f t="shared" si="5"/>
        <v>8.75</v>
      </c>
      <c r="F30" s="137">
        <f>DATOS!$F$57/MATRICES!E30</f>
        <v>4.5714285714285712</v>
      </c>
      <c r="H30" s="136">
        <f t="shared" si="2"/>
        <v>8.75</v>
      </c>
      <c r="I30" s="137">
        <f>DATOS!$F$58/MATRICES!H30</f>
        <v>7.3142857142857141</v>
      </c>
    </row>
    <row r="31" spans="2:30" ht="21.6" customHeight="1" x14ac:dyDescent="0.25">
      <c r="B31" s="136">
        <f t="shared" si="4"/>
        <v>9</v>
      </c>
      <c r="C31" s="137">
        <f>DATOS!$F$56/MATRICES!B31</f>
        <v>2.6666666666666665</v>
      </c>
      <c r="E31" s="136">
        <f t="shared" si="5"/>
        <v>9</v>
      </c>
      <c r="F31" s="137">
        <f>DATOS!$F$57/MATRICES!E31</f>
        <v>4.4444444444444446</v>
      </c>
      <c r="H31" s="136">
        <f t="shared" si="2"/>
        <v>9</v>
      </c>
      <c r="I31" s="137">
        <f>DATOS!$F$58/MATRICES!H31</f>
        <v>7.1111111111111107</v>
      </c>
    </row>
    <row r="32" spans="2:30" ht="21.6" customHeight="1" x14ac:dyDescent="0.25">
      <c r="B32" s="136">
        <f t="shared" si="4"/>
        <v>9.25</v>
      </c>
      <c r="C32" s="137">
        <f>DATOS!$F$56/MATRICES!B32</f>
        <v>2.5945945945945947</v>
      </c>
      <c r="E32" s="136">
        <f t="shared" si="5"/>
        <v>9.25</v>
      </c>
      <c r="F32" s="137">
        <f>DATOS!$F$57/MATRICES!E32</f>
        <v>4.3243243243243246</v>
      </c>
      <c r="H32" s="136">
        <f t="shared" si="2"/>
        <v>9.25</v>
      </c>
      <c r="I32" s="137">
        <f>DATOS!$F$58/MATRICES!H32</f>
        <v>6.9189189189189193</v>
      </c>
    </row>
    <row r="33" spans="2:9" ht="21.6" customHeight="1" x14ac:dyDescent="0.25">
      <c r="B33" s="136">
        <f t="shared" si="4"/>
        <v>9.5</v>
      </c>
      <c r="C33" s="137">
        <f>DATOS!$F$56/MATRICES!B33</f>
        <v>2.5263157894736841</v>
      </c>
      <c r="E33" s="136">
        <f t="shared" si="5"/>
        <v>9.5</v>
      </c>
      <c r="F33" s="137">
        <f>DATOS!$F$57/MATRICES!E33</f>
        <v>4.2105263157894735</v>
      </c>
      <c r="H33" s="136">
        <f t="shared" si="2"/>
        <v>9.5</v>
      </c>
      <c r="I33" s="137">
        <f>DATOS!$F$58/MATRICES!H33</f>
        <v>6.7368421052631575</v>
      </c>
    </row>
    <row r="34" spans="2:9" ht="21.6" customHeight="1" x14ac:dyDescent="0.25">
      <c r="B34" s="136">
        <f t="shared" si="4"/>
        <v>9.75</v>
      </c>
      <c r="C34" s="137">
        <f>DATOS!$F$56/MATRICES!B34</f>
        <v>2.4615384615384617</v>
      </c>
      <c r="E34" s="136">
        <f t="shared" si="5"/>
        <v>9.75</v>
      </c>
      <c r="F34" s="137">
        <f>DATOS!$F$57/MATRICES!E34</f>
        <v>4.1025641025641022</v>
      </c>
      <c r="H34" s="136">
        <f t="shared" si="2"/>
        <v>9.75</v>
      </c>
      <c r="I34" s="137">
        <f>DATOS!$F$58/MATRICES!H34</f>
        <v>6.5641025641025639</v>
      </c>
    </row>
    <row r="35" spans="2:9" ht="21.6" customHeight="1" x14ac:dyDescent="0.25">
      <c r="B35" s="136">
        <f t="shared" si="4"/>
        <v>10</v>
      </c>
      <c r="C35" s="137">
        <f>DATOS!$F$56/MATRICES!B35</f>
        <v>2.4</v>
      </c>
      <c r="E35" s="136">
        <f t="shared" si="5"/>
        <v>10</v>
      </c>
      <c r="F35" s="137">
        <f>DATOS!$F$57/MATRICES!E35</f>
        <v>4</v>
      </c>
      <c r="H35" s="136">
        <f t="shared" si="2"/>
        <v>10</v>
      </c>
      <c r="I35" s="137">
        <f>DATOS!$F$58/MATRICES!H35</f>
        <v>6.4</v>
      </c>
    </row>
    <row r="36" spans="2:9" ht="21.6" customHeight="1" x14ac:dyDescent="0.25">
      <c r="B36" s="136">
        <f t="shared" si="4"/>
        <v>10.25</v>
      </c>
      <c r="C36" s="137">
        <f>DATOS!$F$56/MATRICES!B36</f>
        <v>2.3414634146341462</v>
      </c>
      <c r="E36" s="136">
        <f t="shared" si="5"/>
        <v>10.25</v>
      </c>
      <c r="F36" s="137">
        <f>DATOS!$F$57/MATRICES!E36</f>
        <v>3.9024390243902438</v>
      </c>
      <c r="H36" s="136">
        <f t="shared" si="2"/>
        <v>10.25</v>
      </c>
      <c r="I36" s="137">
        <f>DATOS!$F$58/MATRICES!H36</f>
        <v>6.2439024390243905</v>
      </c>
    </row>
    <row r="37" spans="2:9" ht="21.6" customHeight="1" x14ac:dyDescent="0.25">
      <c r="B37" s="136">
        <f t="shared" si="4"/>
        <v>10.5</v>
      </c>
      <c r="C37" s="137">
        <f>DATOS!$F$56/MATRICES!B37</f>
        <v>2.2857142857142856</v>
      </c>
      <c r="E37" s="136">
        <f t="shared" si="5"/>
        <v>10.5</v>
      </c>
      <c r="F37" s="137">
        <f>DATOS!$F$57/MATRICES!E37</f>
        <v>3.8095238095238093</v>
      </c>
      <c r="H37" s="136">
        <f t="shared" si="2"/>
        <v>10.5</v>
      </c>
      <c r="I37" s="137">
        <f>DATOS!$F$58/MATRICES!H37</f>
        <v>6.0952380952380949</v>
      </c>
    </row>
    <row r="38" spans="2:9" ht="21.6" customHeight="1" x14ac:dyDescent="0.25">
      <c r="B38" s="136">
        <f t="shared" si="4"/>
        <v>10.75</v>
      </c>
      <c r="C38" s="137">
        <f>DATOS!$F$56/MATRICES!B38</f>
        <v>2.2325581395348837</v>
      </c>
      <c r="E38" s="136">
        <f t="shared" si="5"/>
        <v>10.75</v>
      </c>
      <c r="F38" s="137">
        <f>DATOS!$F$57/MATRICES!E38</f>
        <v>3.7209302325581395</v>
      </c>
      <c r="H38" s="136">
        <f t="shared" si="2"/>
        <v>10.75</v>
      </c>
      <c r="I38" s="137">
        <f>DATOS!$F$58/MATRICES!H38</f>
        <v>5.9534883720930232</v>
      </c>
    </row>
    <row r="39" spans="2:9" ht="21.6" customHeight="1" x14ac:dyDescent="0.25">
      <c r="B39" s="136">
        <f t="shared" si="4"/>
        <v>11</v>
      </c>
      <c r="C39" s="137">
        <f>DATOS!$F$56/MATRICES!B39</f>
        <v>2.1818181818181817</v>
      </c>
      <c r="E39" s="136">
        <f t="shared" si="5"/>
        <v>11</v>
      </c>
      <c r="F39" s="137">
        <f>DATOS!$F$57/MATRICES!E39</f>
        <v>3.6363636363636362</v>
      </c>
      <c r="H39" s="136">
        <f t="shared" si="2"/>
        <v>11</v>
      </c>
      <c r="I39" s="137">
        <f>DATOS!$F$58/MATRICES!H39</f>
        <v>5.8181818181818183</v>
      </c>
    </row>
    <row r="40" spans="2:9" ht="21.6" customHeight="1" x14ac:dyDescent="0.25">
      <c r="B40" s="136">
        <f t="shared" si="4"/>
        <v>11.25</v>
      </c>
      <c r="C40" s="137">
        <f>DATOS!$F$56/MATRICES!B40</f>
        <v>2.1333333333333333</v>
      </c>
      <c r="E40" s="136">
        <f t="shared" si="5"/>
        <v>11.25</v>
      </c>
      <c r="F40" s="137">
        <f>DATOS!$F$57/MATRICES!E40</f>
        <v>3.5555555555555554</v>
      </c>
      <c r="H40" s="136">
        <f t="shared" si="2"/>
        <v>11.25</v>
      </c>
      <c r="I40" s="137">
        <f>DATOS!$F$58/MATRICES!H40</f>
        <v>5.6888888888888891</v>
      </c>
    </row>
    <row r="41" spans="2:9" ht="21.6" customHeight="1" x14ac:dyDescent="0.25">
      <c r="B41" s="136">
        <f t="shared" si="4"/>
        <v>11.5</v>
      </c>
      <c r="C41" s="137">
        <f>DATOS!$F$56/MATRICES!B41</f>
        <v>2.0869565217391304</v>
      </c>
      <c r="E41" s="136">
        <f t="shared" si="5"/>
        <v>11.5</v>
      </c>
      <c r="F41" s="137">
        <f>DATOS!$F$57/MATRICES!E41</f>
        <v>3.4782608695652173</v>
      </c>
      <c r="H41" s="136">
        <f t="shared" si="2"/>
        <v>11.5</v>
      </c>
      <c r="I41" s="137">
        <f>DATOS!$F$58/MATRICES!H41</f>
        <v>5.5652173913043477</v>
      </c>
    </row>
    <row r="42" spans="2:9" ht="21.6" customHeight="1" x14ac:dyDescent="0.25">
      <c r="B42" s="136">
        <f t="shared" si="4"/>
        <v>11.75</v>
      </c>
      <c r="C42" s="137">
        <f>DATOS!$F$56/MATRICES!B42</f>
        <v>2.0425531914893615</v>
      </c>
      <c r="E42" s="136">
        <f t="shared" si="5"/>
        <v>11.75</v>
      </c>
      <c r="F42" s="137">
        <f>DATOS!$F$57/MATRICES!E42</f>
        <v>3.4042553191489362</v>
      </c>
      <c r="H42" s="136">
        <f t="shared" si="2"/>
        <v>11.75</v>
      </c>
      <c r="I42" s="137">
        <f>DATOS!$F$58/MATRICES!H42</f>
        <v>5.4468085106382977</v>
      </c>
    </row>
    <row r="43" spans="2:9" ht="21.6" customHeight="1" x14ac:dyDescent="0.25">
      <c r="B43" s="136">
        <f t="shared" si="4"/>
        <v>12</v>
      </c>
      <c r="C43" s="137">
        <f>DATOS!$F$56/MATRICES!B43</f>
        <v>2</v>
      </c>
      <c r="E43" s="136">
        <f t="shared" si="5"/>
        <v>12</v>
      </c>
      <c r="F43" s="137">
        <f>DATOS!$F$57/MATRICES!E43</f>
        <v>3.3333333333333335</v>
      </c>
      <c r="H43" s="136">
        <f t="shared" si="2"/>
        <v>12</v>
      </c>
      <c r="I43" s="137">
        <f>DATOS!$F$58/MATRICES!H43</f>
        <v>5.333333333333333</v>
      </c>
    </row>
    <row r="44" spans="2:9" ht="21.6" customHeight="1" x14ac:dyDescent="0.25">
      <c r="B44" s="136">
        <f t="shared" si="4"/>
        <v>12.25</v>
      </c>
      <c r="C44" s="137">
        <f>DATOS!$F$56/MATRICES!B44</f>
        <v>1.9591836734693877</v>
      </c>
      <c r="E44" s="136">
        <f t="shared" si="5"/>
        <v>12.25</v>
      </c>
      <c r="F44" s="137">
        <f>DATOS!$F$57/MATRICES!E44</f>
        <v>3.2653061224489797</v>
      </c>
      <c r="H44" s="136">
        <f t="shared" si="2"/>
        <v>12.25</v>
      </c>
      <c r="I44" s="137">
        <f>DATOS!$F$58/MATRICES!H44</f>
        <v>5.2244897959183669</v>
      </c>
    </row>
    <row r="45" spans="2:9" ht="21.6" customHeight="1" x14ac:dyDescent="0.25">
      <c r="B45" s="136">
        <f t="shared" si="4"/>
        <v>12.5</v>
      </c>
      <c r="C45" s="137">
        <f>DATOS!$F$56/MATRICES!B45</f>
        <v>1.92</v>
      </c>
      <c r="E45" s="136">
        <f t="shared" si="5"/>
        <v>12.5</v>
      </c>
      <c r="F45" s="137">
        <f>DATOS!$F$57/MATRICES!E45</f>
        <v>3.2</v>
      </c>
      <c r="H45" s="136">
        <f t="shared" si="2"/>
        <v>12.5</v>
      </c>
      <c r="I45" s="137">
        <f>DATOS!$F$58/MATRICES!H45</f>
        <v>5.12</v>
      </c>
    </row>
    <row r="46" spans="2:9" ht="21.6" customHeight="1" x14ac:dyDescent="0.25">
      <c r="B46" s="136">
        <f t="shared" si="4"/>
        <v>12.75</v>
      </c>
      <c r="C46" s="137">
        <f>DATOS!$F$56/MATRICES!B46</f>
        <v>1.8823529411764706</v>
      </c>
      <c r="E46" s="136">
        <f t="shared" si="5"/>
        <v>12.75</v>
      </c>
      <c r="F46" s="137">
        <f>DATOS!$F$57/MATRICES!E46</f>
        <v>3.1372549019607843</v>
      </c>
      <c r="H46" s="136">
        <f t="shared" si="2"/>
        <v>12.75</v>
      </c>
      <c r="I46" s="137">
        <f>DATOS!$F$58/MATRICES!H46</f>
        <v>5.0196078431372548</v>
      </c>
    </row>
    <row r="47" spans="2:9" ht="21.6" customHeight="1" x14ac:dyDescent="0.25">
      <c r="B47" s="136">
        <f t="shared" si="4"/>
        <v>13</v>
      </c>
      <c r="C47" s="137">
        <f>DATOS!$F$56/MATRICES!B47</f>
        <v>1.8461538461538463</v>
      </c>
      <c r="E47" s="136">
        <f t="shared" si="5"/>
        <v>13</v>
      </c>
      <c r="F47" s="137">
        <f>DATOS!$F$57/MATRICES!E47</f>
        <v>3.0769230769230771</v>
      </c>
      <c r="H47" s="136">
        <f t="shared" si="2"/>
        <v>13</v>
      </c>
      <c r="I47" s="137">
        <f>DATOS!$F$58/MATRICES!H47</f>
        <v>4.9230769230769234</v>
      </c>
    </row>
    <row r="48" spans="2:9" ht="21.6" customHeight="1" x14ac:dyDescent="0.25">
      <c r="B48" s="136">
        <f t="shared" si="4"/>
        <v>13.25</v>
      </c>
      <c r="C48" s="137">
        <f>DATOS!$F$56/MATRICES!B48</f>
        <v>1.8113207547169812</v>
      </c>
      <c r="E48" s="136">
        <f t="shared" si="5"/>
        <v>13.25</v>
      </c>
      <c r="F48" s="137">
        <f>DATOS!$F$57/MATRICES!E48</f>
        <v>3.0188679245283021</v>
      </c>
      <c r="H48" s="136">
        <f t="shared" si="2"/>
        <v>13.25</v>
      </c>
      <c r="I48" s="137">
        <f>DATOS!$F$58/MATRICES!H48</f>
        <v>4.8301886792452828</v>
      </c>
    </row>
    <row r="49" spans="2:9" ht="21.6" customHeight="1" x14ac:dyDescent="0.25">
      <c r="B49" s="136">
        <f t="shared" si="4"/>
        <v>13.5</v>
      </c>
      <c r="C49" s="137">
        <f>DATOS!$F$56/MATRICES!B49</f>
        <v>1.7777777777777777</v>
      </c>
      <c r="E49" s="136">
        <f t="shared" si="5"/>
        <v>13.5</v>
      </c>
      <c r="F49" s="137">
        <f>DATOS!$F$57/MATRICES!E49</f>
        <v>2.9629629629629628</v>
      </c>
      <c r="H49" s="136">
        <f t="shared" si="2"/>
        <v>13.5</v>
      </c>
      <c r="I49" s="137">
        <f>DATOS!$F$58/MATRICES!H49</f>
        <v>4.7407407407407405</v>
      </c>
    </row>
    <row r="50" spans="2:9" ht="21.6" customHeight="1" x14ac:dyDescent="0.25">
      <c r="B50" s="136">
        <f t="shared" si="4"/>
        <v>13.75</v>
      </c>
      <c r="C50" s="137">
        <f>DATOS!$F$56/MATRICES!B50</f>
        <v>1.7454545454545454</v>
      </c>
      <c r="E50" s="136">
        <f t="shared" si="5"/>
        <v>13.75</v>
      </c>
      <c r="F50" s="137">
        <f>DATOS!$F$57/MATRICES!E50</f>
        <v>2.9090909090909092</v>
      </c>
      <c r="H50" s="136">
        <f t="shared" si="2"/>
        <v>13.75</v>
      </c>
      <c r="I50" s="137">
        <f>DATOS!$F$58/MATRICES!H50</f>
        <v>4.6545454545454543</v>
      </c>
    </row>
    <row r="51" spans="2:9" ht="21.6" customHeight="1" x14ac:dyDescent="0.25">
      <c r="B51" s="136"/>
      <c r="C51" s="137"/>
      <c r="E51" s="136"/>
      <c r="F51" s="137"/>
      <c r="H51" s="136"/>
      <c r="I51" s="137"/>
    </row>
  </sheetData>
  <sheetProtection formatCells="0" formatColumns="0" formatRows="0" autoFilter="0"/>
  <autoFilter ref="L2:Q10" xr:uid="{00000000-0009-0000-0000-000003000000}"/>
  <mergeCells count="4">
    <mergeCell ref="S1:U1"/>
    <mergeCell ref="V1:X1"/>
    <mergeCell ref="Y1:AA1"/>
    <mergeCell ref="AB1:AD1"/>
  </mergeCells>
  <phoneticPr fontId="20"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D3396-572D-495C-8CD2-E05E432EDCC2}">
  <sheetPr codeName="Hoja7">
    <tabColor rgb="FFCCFFCC"/>
  </sheetPr>
  <dimension ref="A1:AP216"/>
  <sheetViews>
    <sheetView showGridLines="0" tabSelected="1" view="pageBreakPreview" zoomScale="115" zoomScaleNormal="90" zoomScaleSheetLayoutView="115" workbookViewId="0">
      <selection activeCell="C128" sqref="C128:E128"/>
    </sheetView>
  </sheetViews>
  <sheetFormatPr baseColWidth="10" defaultColWidth="11.42578125" defaultRowHeight="22.5" customHeight="1" x14ac:dyDescent="0.25"/>
  <cols>
    <col min="1" max="1" width="4.28515625" style="51" customWidth="1"/>
    <col min="2" max="2" width="10.140625" style="51" customWidth="1"/>
    <col min="3" max="3" width="22.28515625" style="51" customWidth="1"/>
    <col min="4" max="4" width="18.140625" style="51" customWidth="1"/>
    <col min="5" max="5" width="17.42578125" style="51" customWidth="1"/>
    <col min="6" max="6" width="19.5703125" style="51" customWidth="1"/>
    <col min="7" max="7" width="14.7109375" style="51" customWidth="1"/>
    <col min="8" max="8" width="12.28515625" style="51" customWidth="1"/>
    <col min="9" max="9" width="10.28515625" style="52" bestFit="1" customWidth="1"/>
    <col min="10" max="10" width="15.28515625" style="51" customWidth="1"/>
    <col min="11" max="11" width="27.42578125" style="51" bestFit="1" customWidth="1"/>
    <col min="12" max="13" width="12.85546875" style="51" customWidth="1"/>
    <col min="14" max="15" width="5.140625" style="51" customWidth="1"/>
    <col min="16" max="35" width="5.140625" style="272" customWidth="1"/>
    <col min="36" max="42" width="11.42578125" style="272"/>
    <col min="43" max="16384" width="11.42578125" style="51"/>
  </cols>
  <sheetData>
    <row r="1" spans="2:42" ht="13.9" customHeight="1" thickBot="1" x14ac:dyDescent="0.3"/>
    <row r="2" spans="2:42" ht="23.25" customHeight="1" x14ac:dyDescent="0.25">
      <c r="B2" s="466"/>
      <c r="C2" s="467"/>
      <c r="D2" s="472" t="s">
        <v>776</v>
      </c>
      <c r="E2" s="473"/>
      <c r="F2" s="473"/>
      <c r="G2" s="473"/>
      <c r="H2" s="473"/>
      <c r="I2" s="473"/>
      <c r="J2" s="473"/>
      <c r="K2" s="268" t="s">
        <v>519</v>
      </c>
      <c r="L2" s="478"/>
      <c r="M2" s="479"/>
      <c r="P2" s="286" t="str">
        <f ca="1">+CELL("nombrearchivo",P2)</f>
        <v>D:\2. GxP\09. Documentación de Procesos\01. Documentos publicados 2025\Mar 07. Publicado\UM\[GDI-MAS-FM029-Ficha de Documentación de RyO v2.xlsx]R_1</v>
      </c>
    </row>
    <row r="3" spans="2:42" ht="23.25" customHeight="1" x14ac:dyDescent="0.25">
      <c r="B3" s="468"/>
      <c r="C3" s="469"/>
      <c r="D3" s="474"/>
      <c r="E3" s="475"/>
      <c r="F3" s="475"/>
      <c r="G3" s="475"/>
      <c r="H3" s="475"/>
      <c r="I3" s="475"/>
      <c r="J3" s="475"/>
      <c r="K3" s="269" t="s">
        <v>781</v>
      </c>
      <c r="L3" s="480"/>
      <c r="M3" s="481"/>
      <c r="P3" s="286">
        <f ca="1">SEARCH("]",P2)</f>
        <v>145</v>
      </c>
    </row>
    <row r="4" spans="2:42" ht="23.25" customHeight="1" thickBot="1" x14ac:dyDescent="0.3">
      <c r="B4" s="470"/>
      <c r="C4" s="471"/>
      <c r="D4" s="476"/>
      <c r="E4" s="477"/>
      <c r="F4" s="477"/>
      <c r="G4" s="477"/>
      <c r="H4" s="477"/>
      <c r="I4" s="477"/>
      <c r="J4" s="477"/>
      <c r="K4" s="270" t="s">
        <v>783</v>
      </c>
      <c r="L4" s="482"/>
      <c r="M4" s="483"/>
      <c r="P4" s="286">
        <f ca="1">LEN(P2)-SEARCH("]",P2)</f>
        <v>3</v>
      </c>
    </row>
    <row r="5" spans="2:42" ht="13.9" customHeight="1" thickBot="1" x14ac:dyDescent="0.3">
      <c r="P5" s="286" t="str">
        <f>IF(D6="","",RIGHT(P2,P4))</f>
        <v/>
      </c>
    </row>
    <row r="6" spans="2:42" ht="27.6" customHeight="1" thickBot="1" x14ac:dyDescent="0.3">
      <c r="C6" s="271" t="s">
        <v>520</v>
      </c>
      <c r="D6" s="491"/>
      <c r="E6" s="491"/>
      <c r="F6" s="491"/>
      <c r="G6" s="491"/>
      <c r="H6" s="488" t="str">
        <f>IF(D6="OTRO","Especifique:","")</f>
        <v/>
      </c>
      <c r="I6" s="488"/>
      <c r="J6" s="489" t="s">
        <v>782</v>
      </c>
      <c r="K6" s="489"/>
      <c r="L6" s="490"/>
    </row>
    <row r="7" spans="2:42" ht="9" customHeight="1" x14ac:dyDescent="0.25"/>
    <row r="8" spans="2:42" s="55" customFormat="1" ht="22.5" customHeight="1" thickBot="1" x14ac:dyDescent="0.3">
      <c r="B8" s="54" t="s">
        <v>771</v>
      </c>
      <c r="I8" s="56"/>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3"/>
      <c r="AO8" s="273"/>
      <c r="AP8" s="273"/>
    </row>
    <row r="9" spans="2:42" s="57" customFormat="1" ht="39" customHeight="1" thickBot="1" x14ac:dyDescent="0.3">
      <c r="C9" s="492" t="s">
        <v>664</v>
      </c>
      <c r="D9" s="375"/>
      <c r="E9" s="375"/>
      <c r="F9" s="168"/>
      <c r="G9" s="58" t="s">
        <v>56</v>
      </c>
      <c r="H9" s="58"/>
      <c r="I9" s="59"/>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4"/>
    </row>
    <row r="10" spans="2:42" s="57" customFormat="1" ht="6.75" customHeight="1" thickBot="1" x14ac:dyDescent="0.3">
      <c r="C10" s="71"/>
      <c r="D10" s="71"/>
      <c r="E10" s="71"/>
      <c r="F10" s="61"/>
      <c r="G10" s="61"/>
      <c r="H10" s="61"/>
      <c r="I10" s="61"/>
      <c r="J10" s="61"/>
      <c r="K10" s="61"/>
      <c r="L10" s="61"/>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row>
    <row r="11" spans="2:42" s="57" customFormat="1" ht="37.5" customHeight="1" thickBot="1" x14ac:dyDescent="0.3">
      <c r="C11" s="374" t="s">
        <v>60</v>
      </c>
      <c r="D11" s="375"/>
      <c r="E11" s="375"/>
      <c r="F11" s="169" t="s">
        <v>987</v>
      </c>
      <c r="G11" s="58">
        <f>IF(F11="","",VLOOKUP(F11,DATOS!C9:F10,4,FALSE))</f>
        <v>2</v>
      </c>
      <c r="H11" s="58" t="str">
        <f>IF(F11="","",VLOOKUP(G11,DATOS!$F$8:$G$10,2))</f>
        <v>NEGATIVO</v>
      </c>
      <c r="I11" s="61"/>
      <c r="J11" s="61"/>
      <c r="K11" s="61"/>
      <c r="L11" s="61"/>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4"/>
    </row>
    <row r="12" spans="2:42" s="57" customFormat="1" ht="7.5" customHeight="1" x14ac:dyDescent="0.25">
      <c r="C12" s="71"/>
      <c r="D12" s="71"/>
      <c r="E12" s="71"/>
      <c r="F12" s="61"/>
      <c r="G12" s="61"/>
      <c r="H12" s="61"/>
      <c r="I12" s="61"/>
      <c r="J12" s="61"/>
      <c r="K12" s="61"/>
      <c r="L12" s="61"/>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4"/>
    </row>
    <row r="13" spans="2:42" s="57" customFormat="1" ht="37.9" customHeight="1" thickBot="1" x14ac:dyDescent="0.3">
      <c r="C13" s="452" t="s">
        <v>509</v>
      </c>
      <c r="D13" s="452"/>
      <c r="E13" s="452"/>
      <c r="F13" s="452"/>
      <c r="G13" s="452"/>
      <c r="H13" s="452"/>
      <c r="I13" s="61"/>
      <c r="J13" s="61"/>
      <c r="K13" s="61"/>
      <c r="L13" s="61"/>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4"/>
    </row>
    <row r="14" spans="2:42" s="57" customFormat="1" ht="37.5" customHeight="1" x14ac:dyDescent="0.25">
      <c r="B14" s="416">
        <f>IF(C14="","",VLOOKUP(C14,DATOS!$C$13:$D$16,2,FALSE))</f>
        <v>2</v>
      </c>
      <c r="C14" s="417" t="str">
        <f>IF($G$11=1,"Fortaleza",IF($G$11=2,"Debilidad",""))</f>
        <v>Debilidad</v>
      </c>
      <c r="D14" s="170"/>
      <c r="E14" s="428" t="str">
        <f>IF(D14="","",IF($B$14=1,VLOOKUP(D14,'MATRIZ DE CONTEXTO'!$B$3:$C$24,2,FALSE),VLOOKUP(D14,'MATRIZ DE CONTEXTO'!$E$3:$F$19,2,FALSE)))</f>
        <v/>
      </c>
      <c r="F14" s="428"/>
      <c r="G14" s="428"/>
      <c r="H14" s="428"/>
      <c r="I14" s="428"/>
      <c r="J14" s="428"/>
      <c r="K14" s="428"/>
      <c r="L14" s="429"/>
      <c r="M14" s="58" t="str">
        <f t="shared" ref="M14:M19" si="0">LEFT(D14,1)</f>
        <v/>
      </c>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row>
    <row r="15" spans="2:42" s="57" customFormat="1" ht="37.5" customHeight="1" x14ac:dyDescent="0.25">
      <c r="B15" s="416"/>
      <c r="C15" s="418"/>
      <c r="D15" s="171"/>
      <c r="E15" s="426" t="str">
        <f>IF(D15="","",IF($B$14=1,VLOOKUP(D15,'MATRIZ DE CONTEXTO'!$B$3:$C$24,2,FALSE),VLOOKUP(D15,'MATRIZ DE CONTEXTO'!$E$3:$F$19,2,FALSE)))</f>
        <v/>
      </c>
      <c r="F15" s="426"/>
      <c r="G15" s="426"/>
      <c r="H15" s="426"/>
      <c r="I15" s="426"/>
      <c r="J15" s="426"/>
      <c r="K15" s="426"/>
      <c r="L15" s="427"/>
      <c r="M15" s="58" t="str">
        <f t="shared" si="0"/>
        <v/>
      </c>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274"/>
      <c r="AP15" s="274"/>
    </row>
    <row r="16" spans="2:42" s="57" customFormat="1" ht="37.5" customHeight="1" thickBot="1" x14ac:dyDescent="0.3">
      <c r="B16" s="416"/>
      <c r="C16" s="419"/>
      <c r="D16" s="172"/>
      <c r="E16" s="424" t="str">
        <f>IF(D16="","",IF($B$14=1,VLOOKUP(D16,'MATRIZ DE CONTEXTO'!$B$3:$C$24,2,FALSE),VLOOKUP(D16,'MATRIZ DE CONTEXTO'!$E$3:$F$19,2,FALSE)))</f>
        <v/>
      </c>
      <c r="F16" s="424"/>
      <c r="G16" s="424"/>
      <c r="H16" s="424"/>
      <c r="I16" s="424"/>
      <c r="J16" s="424"/>
      <c r="K16" s="424"/>
      <c r="L16" s="425"/>
      <c r="M16" s="58" t="str">
        <f t="shared" si="0"/>
        <v/>
      </c>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4"/>
      <c r="AP16" s="274"/>
    </row>
    <row r="17" spans="2:42" s="57" customFormat="1" ht="37.5" customHeight="1" x14ac:dyDescent="0.25">
      <c r="B17" s="416">
        <f>IF(C17="","",VLOOKUP(C17,DATOS!$C$13:$D$16,2,FALSE))</f>
        <v>2</v>
      </c>
      <c r="C17" s="417" t="str">
        <f>IF($G$11=1,"Oportunidad",IF($G$11=2,"Amenaza",""))</f>
        <v>Amenaza</v>
      </c>
      <c r="D17" s="170"/>
      <c r="E17" s="428" t="str">
        <f>IF(D17="","",IF($B$14=1,VLOOKUP(D17,'MATRIZ DE CONTEXTO'!$H$3:$I$21,2,FALSE),VLOOKUP(D17,'MATRIZ DE CONTEXTO'!$K$3:$L$38,2,FALSE)))</f>
        <v/>
      </c>
      <c r="F17" s="428"/>
      <c r="G17" s="428"/>
      <c r="H17" s="428"/>
      <c r="I17" s="428"/>
      <c r="J17" s="428"/>
      <c r="K17" s="428"/>
      <c r="L17" s="429"/>
      <c r="M17" s="58" t="str">
        <f t="shared" si="0"/>
        <v/>
      </c>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274"/>
      <c r="AP17" s="274"/>
    </row>
    <row r="18" spans="2:42" s="57" customFormat="1" ht="37.5" customHeight="1" x14ac:dyDescent="0.25">
      <c r="B18" s="416"/>
      <c r="C18" s="418"/>
      <c r="D18" s="171"/>
      <c r="E18" s="426" t="str">
        <f>IF(D18="","",IF($B$14=1,VLOOKUP(D18,'MATRIZ DE CONTEXTO'!$H$3:$I$21,2,FALSE),VLOOKUP(D18,'MATRIZ DE CONTEXTO'!$K$3:$L$38,2,FALSE)))</f>
        <v/>
      </c>
      <c r="F18" s="426"/>
      <c r="G18" s="426"/>
      <c r="H18" s="426"/>
      <c r="I18" s="426"/>
      <c r="J18" s="426"/>
      <c r="K18" s="426"/>
      <c r="L18" s="427"/>
      <c r="M18" s="58" t="str">
        <f t="shared" si="0"/>
        <v/>
      </c>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row>
    <row r="19" spans="2:42" s="57" customFormat="1" ht="37.5" customHeight="1" thickBot="1" x14ac:dyDescent="0.3">
      <c r="B19" s="416"/>
      <c r="C19" s="419"/>
      <c r="D19" s="172"/>
      <c r="E19" s="424" t="str">
        <f>IF(D19="","",IF($B$14=1,VLOOKUP(D19,'MATRIZ DE CONTEXTO'!$H$3:$I$21,2,FALSE),VLOOKUP(D19,'MATRIZ DE CONTEXTO'!$K$3:$L$38,2,FALSE)))</f>
        <v/>
      </c>
      <c r="F19" s="424"/>
      <c r="G19" s="424"/>
      <c r="H19" s="424"/>
      <c r="I19" s="424"/>
      <c r="J19" s="424"/>
      <c r="K19" s="424"/>
      <c r="L19" s="425"/>
      <c r="M19" s="58" t="str">
        <f t="shared" si="0"/>
        <v/>
      </c>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4"/>
      <c r="AN19" s="274"/>
      <c r="AO19" s="274"/>
      <c r="AP19" s="274"/>
    </row>
    <row r="20" spans="2:42" s="57" customFormat="1" ht="9" customHeight="1" x14ac:dyDescent="0.25">
      <c r="C20" s="71"/>
      <c r="D20" s="71"/>
      <c r="E20" s="71"/>
      <c r="F20" s="61"/>
      <c r="G20" s="61"/>
      <c r="H20" s="61"/>
      <c r="I20" s="61"/>
      <c r="J20" s="61"/>
      <c r="K20" s="61"/>
      <c r="L20" s="61"/>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274"/>
      <c r="AP20" s="274"/>
    </row>
    <row r="21" spans="2:42" s="57" customFormat="1" ht="18.600000000000001" customHeight="1" thickBot="1" x14ac:dyDescent="0.3">
      <c r="C21" s="71" t="s">
        <v>772</v>
      </c>
      <c r="D21" s="71"/>
      <c r="E21" s="71"/>
      <c r="F21" s="61"/>
      <c r="G21" s="61"/>
      <c r="H21" s="61"/>
      <c r="I21" s="61"/>
      <c r="J21" s="61"/>
      <c r="K21" s="61"/>
      <c r="L21" s="61"/>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274"/>
      <c r="AP21" s="274"/>
    </row>
    <row r="22" spans="2:42" s="57" customFormat="1" ht="29.45" customHeight="1" thickBot="1" x14ac:dyDescent="0.3">
      <c r="C22" s="421"/>
      <c r="D22" s="422"/>
      <c r="E22" s="422"/>
      <c r="F22" s="422"/>
      <c r="G22" s="422"/>
      <c r="H22" s="422"/>
      <c r="I22" s="422"/>
      <c r="J22" s="422"/>
      <c r="K22" s="422"/>
      <c r="L22" s="423"/>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4"/>
      <c r="AN22" s="274"/>
      <c r="AO22" s="274"/>
      <c r="AP22" s="274"/>
    </row>
    <row r="23" spans="2:42" s="57" customFormat="1" ht="30.75" customHeight="1" thickBot="1" x14ac:dyDescent="0.3">
      <c r="C23" s="60" t="s">
        <v>773</v>
      </c>
      <c r="I23" s="61"/>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4"/>
      <c r="AO23" s="274"/>
      <c r="AP23" s="274"/>
    </row>
    <row r="24" spans="2:42" s="57" customFormat="1" ht="22.5" customHeight="1" x14ac:dyDescent="0.25">
      <c r="C24" s="371" t="s">
        <v>757</v>
      </c>
      <c r="D24" s="372"/>
      <c r="E24" s="372"/>
      <c r="F24" s="372"/>
      <c r="G24" s="372"/>
      <c r="H24" s="372"/>
      <c r="I24" s="372"/>
      <c r="J24" s="372"/>
      <c r="K24" s="372"/>
      <c r="L24" s="373"/>
      <c r="M24" s="60"/>
      <c r="N24" s="60"/>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4"/>
      <c r="AM24" s="274"/>
      <c r="AN24" s="274"/>
      <c r="AO24" s="274"/>
      <c r="AP24" s="274"/>
    </row>
    <row r="25" spans="2:42" s="57" customFormat="1" ht="61.15" customHeight="1" thickBot="1" x14ac:dyDescent="0.3">
      <c r="C25" s="368"/>
      <c r="D25" s="369"/>
      <c r="E25" s="369"/>
      <c r="F25" s="369"/>
      <c r="G25" s="369"/>
      <c r="H25" s="369"/>
      <c r="I25" s="369"/>
      <c r="J25" s="369"/>
      <c r="K25" s="369"/>
      <c r="L25" s="370"/>
      <c r="M25" s="62"/>
      <c r="N25" s="62"/>
      <c r="P25" s="274"/>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274"/>
      <c r="AP25" s="274"/>
    </row>
    <row r="26" spans="2:42" s="57" customFormat="1" ht="10.5" customHeight="1" x14ac:dyDescent="0.25">
      <c r="I26" s="61"/>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274"/>
      <c r="AP26" s="274"/>
    </row>
    <row r="27" spans="2:42" s="57" customFormat="1" ht="15.75" customHeight="1" x14ac:dyDescent="0.25">
      <c r="C27" s="60" t="s">
        <v>784</v>
      </c>
      <c r="I27" s="61"/>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row>
    <row r="28" spans="2:42" s="57" customFormat="1" ht="11.25" customHeight="1" thickBot="1" x14ac:dyDescent="0.3">
      <c r="C28" s="60"/>
      <c r="I28" s="61"/>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4"/>
      <c r="AO28" s="274"/>
      <c r="AP28" s="274"/>
    </row>
    <row r="29" spans="2:42" s="57" customFormat="1" ht="106.15" customHeight="1" thickBot="1" x14ac:dyDescent="0.3">
      <c r="C29" s="365"/>
      <c r="D29" s="366"/>
      <c r="E29" s="366"/>
      <c r="F29" s="366"/>
      <c r="G29" s="366"/>
      <c r="H29" s="366"/>
      <c r="I29" s="366"/>
      <c r="J29" s="366"/>
      <c r="K29" s="366"/>
      <c r="L29" s="367"/>
      <c r="M29" s="63"/>
      <c r="N29" s="63"/>
      <c r="P29" s="274"/>
      <c r="Q29" s="274"/>
      <c r="R29" s="274"/>
      <c r="S29" s="274"/>
      <c r="T29" s="274"/>
      <c r="U29" s="274"/>
      <c r="V29" s="274"/>
      <c r="W29" s="274"/>
      <c r="X29" s="274"/>
      <c r="Y29" s="274"/>
      <c r="Z29" s="274"/>
      <c r="AA29" s="274"/>
      <c r="AB29" s="274"/>
      <c r="AC29" s="274"/>
      <c r="AD29" s="274"/>
      <c r="AE29" s="274"/>
      <c r="AF29" s="274"/>
      <c r="AG29" s="274"/>
      <c r="AH29" s="274"/>
      <c r="AI29" s="274"/>
      <c r="AJ29" s="274"/>
      <c r="AK29" s="274"/>
      <c r="AL29" s="274"/>
      <c r="AM29" s="274"/>
      <c r="AN29" s="274"/>
      <c r="AO29" s="274"/>
      <c r="AP29" s="274"/>
    </row>
    <row r="30" spans="2:42" s="57" customFormat="1" ht="11.25" customHeight="1" thickBot="1" x14ac:dyDescent="0.3">
      <c r="I30" s="61"/>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M30" s="274"/>
      <c r="AN30" s="274"/>
      <c r="AO30" s="274"/>
      <c r="AP30" s="274"/>
    </row>
    <row r="31" spans="2:42" s="60" customFormat="1" ht="23.45" customHeight="1" x14ac:dyDescent="0.25">
      <c r="C31" s="359" t="s">
        <v>785</v>
      </c>
      <c r="D31" s="360"/>
      <c r="E31" s="64" t="s">
        <v>26</v>
      </c>
      <c r="F31" s="484"/>
      <c r="G31" s="484"/>
      <c r="H31" s="484"/>
      <c r="I31" s="484"/>
      <c r="J31" s="484"/>
      <c r="K31" s="484"/>
      <c r="L31" s="48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row>
    <row r="32" spans="2:42" s="57" customFormat="1" ht="23.45" customHeight="1" x14ac:dyDescent="0.25">
      <c r="C32" s="361"/>
      <c r="D32" s="362"/>
      <c r="E32" s="65" t="s">
        <v>27</v>
      </c>
      <c r="F32" s="486"/>
      <c r="G32" s="486"/>
      <c r="H32" s="486"/>
      <c r="I32" s="486"/>
      <c r="J32" s="486"/>
      <c r="K32" s="486"/>
      <c r="L32" s="487"/>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274"/>
      <c r="AP32" s="274"/>
    </row>
    <row r="33" spans="2:42" s="57" customFormat="1" ht="23.45" customHeight="1" thickBot="1" x14ac:dyDescent="0.3">
      <c r="C33" s="363"/>
      <c r="D33" s="364"/>
      <c r="E33" s="66" t="s">
        <v>28</v>
      </c>
      <c r="F33" s="369"/>
      <c r="G33" s="369"/>
      <c r="H33" s="369"/>
      <c r="I33" s="369"/>
      <c r="J33" s="369"/>
      <c r="K33" s="369"/>
      <c r="L33" s="370"/>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274"/>
      <c r="AP33" s="274"/>
    </row>
    <row r="34" spans="2:42" s="57" customFormat="1" ht="17.45" customHeight="1" thickBot="1" x14ac:dyDescent="0.3">
      <c r="I34" s="61"/>
      <c r="J34" s="67"/>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274"/>
      <c r="AP34" s="274"/>
    </row>
    <row r="35" spans="2:42" s="57" customFormat="1" ht="36" customHeight="1" thickBot="1" x14ac:dyDescent="0.3">
      <c r="C35" s="354" t="s">
        <v>1040</v>
      </c>
      <c r="D35" s="355"/>
      <c r="E35" s="285"/>
      <c r="F35" s="356" t="str">
        <f>IF(E35="","",VLOOKUP(E35,PROCESOS!$B$4:$C$20,2,FALSE))</f>
        <v/>
      </c>
      <c r="G35" s="356"/>
      <c r="H35" s="356"/>
      <c r="I35" s="356"/>
      <c r="J35" s="356"/>
      <c r="K35" s="356"/>
      <c r="L35" s="357"/>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row>
    <row r="36" spans="2:42" s="57" customFormat="1" ht="52.5" customHeight="1" thickBot="1" x14ac:dyDescent="0.3">
      <c r="C36" s="442" t="s">
        <v>1048</v>
      </c>
      <c r="D36" s="443"/>
      <c r="E36" s="351" t="str">
        <f>IF(E35="","",(VLOOKUP(E35,PROCESOS!$B$3:$D$20,3,0)))</f>
        <v/>
      </c>
      <c r="F36" s="352"/>
      <c r="G36" s="352"/>
      <c r="H36" s="352"/>
      <c r="I36" s="352"/>
      <c r="J36" s="352"/>
      <c r="K36" s="352"/>
      <c r="L36" s="353"/>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row>
    <row r="37" spans="2:42" s="57" customFormat="1" ht="17.45" customHeight="1" thickBot="1" x14ac:dyDescent="0.3">
      <c r="I37" s="61"/>
      <c r="J37" s="67"/>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row>
    <row r="38" spans="2:42" s="57" customFormat="1" ht="35.25" customHeight="1" x14ac:dyDescent="0.25">
      <c r="C38" s="359" t="s">
        <v>1041</v>
      </c>
      <c r="D38" s="360"/>
      <c r="E38" s="170"/>
      <c r="F38" s="428" t="str">
        <f>IF(E38="","",VLOOKUP(E38,'ACCIONES ESTRATÉGICAS'!$M$3:$N$30,2,FALSE))</f>
        <v/>
      </c>
      <c r="G38" s="428"/>
      <c r="H38" s="428"/>
      <c r="I38" s="428"/>
      <c r="J38" s="428"/>
      <c r="K38" s="428"/>
      <c r="L38" s="429"/>
      <c r="M38"/>
      <c r="N38"/>
      <c r="O38"/>
      <c r="P38" s="287" t="str">
        <f>IF(E39="","","-")</f>
        <v/>
      </c>
      <c r="Q38" s="288"/>
      <c r="R38" s="288"/>
      <c r="S38" s="276"/>
      <c r="T38" s="274"/>
      <c r="U38" s="277" t="str">
        <f>IF(E39="","","-")</f>
        <v/>
      </c>
      <c r="V38" s="277" t="str">
        <f>IF($J$42=1,IF(K39="","","-"),"")</f>
        <v/>
      </c>
      <c r="W38" s="358" t="str">
        <f>IF(AND(J42=1,E42&lt;&gt;""),E38&amp;" "&amp;U38&amp;" "&amp;E39&amp;" "&amp;U39&amp;" "&amp;E40&amp;" "&amp;U40&amp;" "&amp;E41&amp;" "&amp;U41&amp;" "&amp;E42&amp;" "&amp;U42&amp;" "&amp;K38&amp;" "&amp;V38&amp;" "&amp;K39&amp;" "&amp;V39&amp;" "&amp;K40&amp;" "&amp;V40&amp;" "&amp;K41&amp;" "&amp;V41&amp;" "&amp;" "&amp;K42,E38&amp;" "&amp;U38&amp;" "&amp;E39&amp;" "&amp;U39&amp;" "&amp;E40&amp;" "&amp;U40&amp;" "&amp;E41&amp;" "&amp;U41&amp;" "&amp;E42)</f>
        <v xml:space="preserve">        </v>
      </c>
      <c r="X38" s="274"/>
      <c r="Y38" s="274"/>
      <c r="Z38" s="274"/>
      <c r="AA38" s="274"/>
      <c r="AB38" s="274"/>
      <c r="AC38" s="274"/>
      <c r="AD38" s="274"/>
      <c r="AE38" s="274"/>
      <c r="AF38" s="274"/>
      <c r="AG38" s="274"/>
      <c r="AH38" s="274"/>
      <c r="AI38" s="274"/>
      <c r="AJ38" s="274"/>
      <c r="AK38" s="274"/>
      <c r="AL38" s="274"/>
      <c r="AM38" s="274"/>
      <c r="AN38" s="274"/>
      <c r="AO38" s="274"/>
      <c r="AP38" s="274"/>
    </row>
    <row r="39" spans="2:42" s="57" customFormat="1" ht="35.450000000000003" customHeight="1" x14ac:dyDescent="0.25">
      <c r="C39" s="361"/>
      <c r="D39" s="362"/>
      <c r="E39" s="171"/>
      <c r="F39" s="426" t="str">
        <f>IF(E39="","",VLOOKUP(E39,'ACCIONES ESTRATÉGICAS'!$M$3:$N$30,2,FALSE))</f>
        <v/>
      </c>
      <c r="G39" s="426"/>
      <c r="H39" s="426"/>
      <c r="I39" s="426"/>
      <c r="J39" s="426"/>
      <c r="K39" s="426"/>
      <c r="L39" s="427"/>
      <c r="M39"/>
      <c r="N39"/>
      <c r="O39"/>
      <c r="P39" s="287" t="str">
        <f t="shared" ref="P39:P40" si="1">IF(E40="","","-")</f>
        <v/>
      </c>
      <c r="Q39" s="288"/>
      <c r="R39" s="288"/>
      <c r="S39" s="276"/>
      <c r="T39" s="274"/>
      <c r="U39" s="277" t="str">
        <f>IF(E40="","","-")</f>
        <v/>
      </c>
      <c r="V39" s="277" t="str">
        <f>IF($J$42=1,IF(K40="","","-"),"")</f>
        <v/>
      </c>
      <c r="W39" s="358"/>
      <c r="X39" s="274"/>
      <c r="Y39" s="274"/>
      <c r="Z39" s="274"/>
      <c r="AA39" s="274"/>
      <c r="AB39" s="274"/>
      <c r="AC39" s="274"/>
      <c r="AD39" s="274"/>
      <c r="AE39" s="274"/>
      <c r="AF39" s="274"/>
      <c r="AG39" s="274"/>
      <c r="AH39" s="274"/>
      <c r="AI39" s="274"/>
      <c r="AJ39" s="274"/>
      <c r="AK39" s="274"/>
      <c r="AL39" s="274"/>
      <c r="AM39" s="274"/>
      <c r="AN39" s="274"/>
      <c r="AO39" s="274"/>
      <c r="AP39" s="274"/>
    </row>
    <row r="40" spans="2:42" s="57" customFormat="1" ht="35.450000000000003" customHeight="1" x14ac:dyDescent="0.25">
      <c r="C40" s="361"/>
      <c r="D40" s="362"/>
      <c r="E40" s="171"/>
      <c r="F40" s="426" t="str">
        <f>IF(E40="","",VLOOKUP(E40,'ACCIONES ESTRATÉGICAS'!$M$3:$N$30,2,FALSE))</f>
        <v/>
      </c>
      <c r="G40" s="426"/>
      <c r="H40" s="426"/>
      <c r="I40" s="426"/>
      <c r="J40" s="426"/>
      <c r="K40" s="426"/>
      <c r="L40" s="427"/>
      <c r="M40"/>
      <c r="N40"/>
      <c r="O40"/>
      <c r="P40" s="287" t="str">
        <f t="shared" si="1"/>
        <v/>
      </c>
      <c r="Q40" s="288"/>
      <c r="R40" s="288"/>
      <c r="S40" s="276"/>
      <c r="T40" s="274"/>
      <c r="U40" s="277" t="str">
        <f>IF(E41="","","-")</f>
        <v/>
      </c>
      <c r="V40" s="277" t="str">
        <f>IF($J$42=1,IF(K41="","","-"),"")</f>
        <v/>
      </c>
      <c r="W40" s="358"/>
      <c r="X40" s="274"/>
      <c r="Y40" s="274"/>
      <c r="Z40" s="274"/>
      <c r="AA40" s="274"/>
      <c r="AB40" s="274"/>
      <c r="AC40" s="274"/>
      <c r="AD40" s="274"/>
      <c r="AE40" s="274"/>
      <c r="AF40" s="274"/>
      <c r="AG40" s="274"/>
      <c r="AH40" s="274"/>
      <c r="AI40" s="274"/>
      <c r="AJ40" s="274"/>
      <c r="AK40" s="274"/>
      <c r="AL40" s="274"/>
      <c r="AM40" s="274"/>
      <c r="AN40" s="274"/>
      <c r="AO40" s="274"/>
      <c r="AP40" s="274"/>
    </row>
    <row r="41" spans="2:42" s="57" customFormat="1" ht="35.450000000000003" customHeight="1" x14ac:dyDescent="0.25">
      <c r="C41" s="361"/>
      <c r="D41" s="362"/>
      <c r="E41" s="171"/>
      <c r="F41" s="426" t="str">
        <f>IF(E41="","",VLOOKUP(E41,'ACCIONES ESTRATÉGICAS'!$M$3:$N$30,2,FALSE))</f>
        <v/>
      </c>
      <c r="G41" s="426"/>
      <c r="H41" s="426"/>
      <c r="I41" s="426"/>
      <c r="J41" s="426"/>
      <c r="K41" s="426"/>
      <c r="L41" s="427"/>
      <c r="M41"/>
      <c r="N41"/>
      <c r="O41"/>
      <c r="P41" s="287" t="str">
        <f>IF(E42="","","-")</f>
        <v/>
      </c>
      <c r="Q41" s="288"/>
      <c r="R41" s="289" t="str">
        <f>+E38&amp;" "&amp;P38&amp;" "&amp;E39&amp;" "&amp;P39&amp;" "&amp;E40&amp;" "&amp;P40&amp;" "&amp;E41&amp;" "&amp;P41&amp;" "&amp;E42</f>
        <v xml:space="preserve">        </v>
      </c>
      <c r="S41" s="276"/>
      <c r="T41" s="274"/>
      <c r="U41" s="277" t="str">
        <f>IF(E42="","","-")</f>
        <v/>
      </c>
      <c r="V41" s="277" t="str">
        <f>IF($J$42=1,IF(K42="","","-"),"")</f>
        <v/>
      </c>
      <c r="W41" s="358"/>
      <c r="X41" s="274"/>
      <c r="Y41" s="274"/>
      <c r="Z41" s="274"/>
      <c r="AA41" s="274"/>
      <c r="AB41" s="274"/>
      <c r="AC41" s="274"/>
      <c r="AD41" s="274"/>
      <c r="AE41" s="274"/>
      <c r="AF41" s="274"/>
      <c r="AG41" s="274"/>
      <c r="AH41" s="274"/>
      <c r="AI41" s="274"/>
      <c r="AJ41" s="274"/>
      <c r="AK41" s="274"/>
      <c r="AL41" s="274"/>
      <c r="AM41" s="274"/>
      <c r="AN41" s="274"/>
      <c r="AO41" s="274"/>
      <c r="AP41" s="274"/>
    </row>
    <row r="42" spans="2:42" s="57" customFormat="1" ht="35.450000000000003" customHeight="1" thickBot="1" x14ac:dyDescent="0.3">
      <c r="C42" s="363"/>
      <c r="D42" s="364"/>
      <c r="E42" s="172"/>
      <c r="F42" s="424" t="str">
        <f>IF(E42="","",VLOOKUP(E42,'ACCIONES ESTRATÉGICAS'!$M$3:$N$30,2,FALSE))</f>
        <v/>
      </c>
      <c r="G42" s="424"/>
      <c r="H42" s="424"/>
      <c r="I42" s="424"/>
      <c r="J42" s="424"/>
      <c r="K42" s="424"/>
      <c r="L42" s="425"/>
      <c r="M42"/>
      <c r="N42"/>
      <c r="O42"/>
      <c r="P42" s="276"/>
      <c r="Q42" s="274"/>
      <c r="R42" s="288"/>
      <c r="S42" s="276"/>
      <c r="T42" s="274"/>
      <c r="U42" s="277" t="str">
        <f>IF($J$42=1,IF(K38="","","-"),"")</f>
        <v/>
      </c>
      <c r="V42" s="278"/>
      <c r="W42" s="358"/>
      <c r="X42" s="274"/>
      <c r="Y42" s="274"/>
      <c r="Z42" s="274"/>
      <c r="AA42" s="274"/>
      <c r="AB42" s="274"/>
      <c r="AC42" s="274"/>
      <c r="AD42" s="274"/>
      <c r="AE42" s="274"/>
      <c r="AF42" s="274"/>
      <c r="AG42" s="274"/>
      <c r="AH42" s="274"/>
      <c r="AI42" s="274"/>
      <c r="AJ42" s="274"/>
      <c r="AK42" s="274"/>
      <c r="AL42" s="274"/>
      <c r="AM42" s="274"/>
      <c r="AN42" s="274"/>
      <c r="AO42" s="274"/>
      <c r="AP42" s="274"/>
    </row>
    <row r="43" spans="2:42" s="57" customFormat="1" ht="10.15" customHeight="1" thickBot="1" x14ac:dyDescent="0.3">
      <c r="I43" s="61"/>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row>
    <row r="44" spans="2:42" s="57" customFormat="1" ht="18" customHeight="1" x14ac:dyDescent="0.25">
      <c r="B44" s="420" t="e">
        <f>VLOOKUP(E44,'PARTES INTERESADAS'!$B$3:$E$26,3,FALSE)</f>
        <v>#N/A</v>
      </c>
      <c r="C44" s="434" t="s">
        <v>1042</v>
      </c>
      <c r="D44" s="435"/>
      <c r="E44" s="379"/>
      <c r="F44" s="384" t="str">
        <f>IF(E44="","",VLOOKUP(E44,'PARTES INTERESADAS'!$B$3:$C$26,2,FALSE))</f>
        <v/>
      </c>
      <c r="G44" s="384"/>
      <c r="H44" s="384"/>
      <c r="I44" s="504"/>
      <c r="J44" s="504"/>
      <c r="K44" s="504"/>
      <c r="L44" s="505"/>
      <c r="N44" s="383" t="s">
        <v>493</v>
      </c>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row>
    <row r="45" spans="2:42" s="57" customFormat="1" ht="18" customHeight="1" x14ac:dyDescent="0.25">
      <c r="B45" s="420"/>
      <c r="C45" s="436"/>
      <c r="D45" s="437"/>
      <c r="E45" s="380"/>
      <c r="F45" s="385"/>
      <c r="G45" s="385"/>
      <c r="H45" s="385"/>
      <c r="I45" s="440"/>
      <c r="J45" s="440"/>
      <c r="K45" s="440"/>
      <c r="L45" s="441"/>
      <c r="N45" s="383"/>
      <c r="O45" s="69"/>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row>
    <row r="46" spans="2:42" s="57" customFormat="1" ht="18" customHeight="1" x14ac:dyDescent="0.25">
      <c r="B46" s="420"/>
      <c r="C46" s="436"/>
      <c r="D46" s="437"/>
      <c r="E46" s="381"/>
      <c r="F46" s="386"/>
      <c r="G46" s="386"/>
      <c r="H46" s="386"/>
      <c r="I46" s="440"/>
      <c r="J46" s="440"/>
      <c r="K46" s="440"/>
      <c r="L46" s="441"/>
      <c r="N46" s="383"/>
      <c r="O46" s="69"/>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row>
    <row r="47" spans="2:42" s="57" customFormat="1" ht="18" customHeight="1" x14ac:dyDescent="0.25">
      <c r="B47" s="420"/>
      <c r="C47" s="436"/>
      <c r="D47" s="437"/>
      <c r="E47" s="381"/>
      <c r="F47" s="386"/>
      <c r="G47" s="386"/>
      <c r="H47" s="386"/>
      <c r="I47" s="440"/>
      <c r="J47" s="440"/>
      <c r="K47" s="440"/>
      <c r="L47" s="441"/>
      <c r="N47" s="383"/>
      <c r="O47" s="69"/>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row>
    <row r="48" spans="2:42" s="57" customFormat="1" ht="18" customHeight="1" thickBot="1" x14ac:dyDescent="0.3">
      <c r="B48" s="420"/>
      <c r="C48" s="436"/>
      <c r="D48" s="437"/>
      <c r="E48" s="382"/>
      <c r="F48" s="387"/>
      <c r="G48" s="387"/>
      <c r="H48" s="387"/>
      <c r="I48" s="458"/>
      <c r="J48" s="458"/>
      <c r="K48" s="458"/>
      <c r="L48" s="459"/>
      <c r="N48" s="383"/>
      <c r="O48" s="69"/>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row>
    <row r="49" spans="2:42" s="57" customFormat="1" ht="18" customHeight="1" x14ac:dyDescent="0.25">
      <c r="B49" s="420" t="e">
        <f>VLOOKUP(E49,'PARTES INTERESADAS'!$B$3:$E$26,3,FALSE)</f>
        <v>#N/A</v>
      </c>
      <c r="C49" s="436"/>
      <c r="D49" s="437"/>
      <c r="E49" s="430"/>
      <c r="F49" s="388" t="str">
        <f>IF(E49="","",VLOOKUP(E49,'PARTES INTERESADAS'!$B$3:$C$26,2,FALSE))</f>
        <v/>
      </c>
      <c r="G49" s="388"/>
      <c r="H49" s="388"/>
      <c r="I49" s="409"/>
      <c r="J49" s="409"/>
      <c r="K49" s="409"/>
      <c r="L49" s="410"/>
      <c r="N49" s="383" t="s">
        <v>493</v>
      </c>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4"/>
      <c r="AO49" s="274"/>
      <c r="AP49" s="274"/>
    </row>
    <row r="50" spans="2:42" s="57" customFormat="1" ht="18" customHeight="1" x14ac:dyDescent="0.25">
      <c r="B50" s="420"/>
      <c r="C50" s="436"/>
      <c r="D50" s="437"/>
      <c r="E50" s="431"/>
      <c r="F50" s="389"/>
      <c r="G50" s="389"/>
      <c r="H50" s="389"/>
      <c r="I50" s="460"/>
      <c r="J50" s="460"/>
      <c r="K50" s="460"/>
      <c r="L50" s="461"/>
      <c r="N50" s="383"/>
      <c r="O50" s="69"/>
      <c r="P50" s="274"/>
      <c r="Q50" s="274"/>
      <c r="R50" s="274"/>
      <c r="S50" s="274"/>
      <c r="T50" s="274"/>
      <c r="U50" s="274"/>
      <c r="V50" s="274"/>
      <c r="W50" s="274"/>
      <c r="X50" s="274"/>
      <c r="Y50" s="274"/>
      <c r="Z50" s="274"/>
      <c r="AA50" s="274"/>
      <c r="AB50" s="274"/>
      <c r="AC50" s="274"/>
      <c r="AD50" s="274"/>
      <c r="AE50" s="274"/>
      <c r="AF50" s="274"/>
      <c r="AG50" s="274"/>
      <c r="AH50" s="274"/>
      <c r="AI50" s="274"/>
      <c r="AJ50" s="274"/>
      <c r="AK50" s="274"/>
      <c r="AL50" s="274"/>
      <c r="AM50" s="274"/>
      <c r="AN50" s="274"/>
      <c r="AO50" s="274"/>
      <c r="AP50" s="274"/>
    </row>
    <row r="51" spans="2:42" s="57" customFormat="1" ht="18" customHeight="1" x14ac:dyDescent="0.25">
      <c r="B51" s="420"/>
      <c r="C51" s="436"/>
      <c r="D51" s="437"/>
      <c r="E51" s="433"/>
      <c r="F51" s="390"/>
      <c r="G51" s="390"/>
      <c r="H51" s="390"/>
      <c r="I51" s="460"/>
      <c r="J51" s="460"/>
      <c r="K51" s="460"/>
      <c r="L51" s="461"/>
      <c r="N51" s="383"/>
      <c r="O51" s="69"/>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4"/>
      <c r="AO51" s="274"/>
      <c r="AP51" s="274"/>
    </row>
    <row r="52" spans="2:42" s="57" customFormat="1" ht="18" customHeight="1" x14ac:dyDescent="0.25">
      <c r="B52" s="420"/>
      <c r="C52" s="436"/>
      <c r="D52" s="437"/>
      <c r="E52" s="433"/>
      <c r="F52" s="390"/>
      <c r="G52" s="390"/>
      <c r="H52" s="390"/>
      <c r="I52" s="460"/>
      <c r="J52" s="460"/>
      <c r="K52" s="460"/>
      <c r="L52" s="461"/>
      <c r="N52" s="383"/>
      <c r="O52" s="69"/>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4"/>
      <c r="AP52" s="274"/>
    </row>
    <row r="53" spans="2:42" s="57" customFormat="1" ht="18" customHeight="1" thickBot="1" x14ac:dyDescent="0.3">
      <c r="B53" s="420"/>
      <c r="C53" s="436"/>
      <c r="D53" s="437"/>
      <c r="E53" s="432"/>
      <c r="F53" s="391"/>
      <c r="G53" s="391"/>
      <c r="H53" s="391"/>
      <c r="I53" s="462"/>
      <c r="J53" s="462"/>
      <c r="K53" s="462"/>
      <c r="L53" s="463"/>
      <c r="N53" s="383"/>
      <c r="O53" s="69"/>
      <c r="P53" s="274"/>
      <c r="Q53" s="274"/>
      <c r="R53" s="274"/>
      <c r="S53" s="274"/>
      <c r="T53" s="274"/>
      <c r="U53" s="274"/>
      <c r="V53" s="274"/>
      <c r="W53" s="274"/>
      <c r="X53" s="274"/>
      <c r="Y53" s="274"/>
      <c r="Z53" s="274"/>
      <c r="AA53" s="274"/>
      <c r="AB53" s="274"/>
      <c r="AC53" s="274"/>
      <c r="AD53" s="274"/>
      <c r="AE53" s="274"/>
      <c r="AF53" s="274"/>
      <c r="AG53" s="274"/>
      <c r="AH53" s="274"/>
      <c r="AI53" s="274"/>
      <c r="AJ53" s="274"/>
      <c r="AK53" s="274"/>
      <c r="AL53" s="274"/>
      <c r="AM53" s="274"/>
      <c r="AN53" s="274"/>
      <c r="AO53" s="274"/>
      <c r="AP53" s="274"/>
    </row>
    <row r="54" spans="2:42" s="57" customFormat="1" ht="18" customHeight="1" x14ac:dyDescent="0.25">
      <c r="B54" s="420" t="e">
        <f>VLOOKUP(E54,'PARTES INTERESADAS'!$B$3:$E$26,3,FALSE)</f>
        <v>#N/A</v>
      </c>
      <c r="C54" s="436"/>
      <c r="D54" s="437"/>
      <c r="E54" s="379"/>
      <c r="F54" s="384" t="str">
        <f>IF(E54="","",VLOOKUP(E54,'PARTES INTERESADAS'!$B$3:$C$26,2,FALSE))</f>
        <v/>
      </c>
      <c r="G54" s="384"/>
      <c r="H54" s="384"/>
      <c r="I54" s="504"/>
      <c r="J54" s="504"/>
      <c r="K54" s="504"/>
      <c r="L54" s="505"/>
      <c r="M54" s="69"/>
      <c r="N54" s="61"/>
      <c r="O54" s="69"/>
      <c r="P54" s="274"/>
      <c r="Q54" s="274"/>
      <c r="R54" s="274"/>
      <c r="S54" s="274"/>
      <c r="T54" s="274"/>
      <c r="U54" s="274"/>
      <c r="V54" s="274"/>
      <c r="W54" s="274"/>
      <c r="X54" s="274"/>
      <c r="Y54" s="274"/>
      <c r="Z54" s="274"/>
      <c r="AA54" s="274"/>
      <c r="AB54" s="274"/>
      <c r="AC54" s="274"/>
      <c r="AD54" s="274"/>
      <c r="AE54" s="274"/>
      <c r="AF54" s="274"/>
      <c r="AG54" s="274"/>
      <c r="AH54" s="274"/>
      <c r="AI54" s="274"/>
      <c r="AJ54" s="274"/>
      <c r="AK54" s="274"/>
      <c r="AL54" s="274"/>
      <c r="AM54" s="274"/>
      <c r="AN54" s="274"/>
      <c r="AO54" s="274"/>
      <c r="AP54" s="274"/>
    </row>
    <row r="55" spans="2:42" s="57" customFormat="1" ht="18" customHeight="1" x14ac:dyDescent="0.25">
      <c r="B55" s="420"/>
      <c r="C55" s="436"/>
      <c r="D55" s="437"/>
      <c r="E55" s="380"/>
      <c r="F55" s="385"/>
      <c r="G55" s="385"/>
      <c r="H55" s="385"/>
      <c r="I55" s="440"/>
      <c r="J55" s="440"/>
      <c r="K55" s="440"/>
      <c r="L55" s="441"/>
      <c r="M55" s="69"/>
      <c r="N55" s="61"/>
      <c r="O55" s="69"/>
      <c r="P55" s="274"/>
      <c r="Q55" s="274"/>
      <c r="R55" s="274"/>
      <c r="S55" s="274"/>
      <c r="T55" s="274"/>
      <c r="U55" s="274"/>
      <c r="V55" s="274"/>
      <c r="W55" s="274"/>
      <c r="X55" s="274"/>
      <c r="Y55" s="274"/>
      <c r="Z55" s="274"/>
      <c r="AA55" s="274"/>
      <c r="AB55" s="274"/>
      <c r="AC55" s="274"/>
      <c r="AD55" s="274"/>
      <c r="AE55" s="274"/>
      <c r="AF55" s="274"/>
      <c r="AG55" s="274"/>
      <c r="AH55" s="274"/>
      <c r="AI55" s="274"/>
      <c r="AJ55" s="274"/>
      <c r="AK55" s="274"/>
      <c r="AL55" s="274"/>
      <c r="AM55" s="274"/>
      <c r="AN55" s="274"/>
      <c r="AO55" s="274"/>
      <c r="AP55" s="274"/>
    </row>
    <row r="56" spans="2:42" s="57" customFormat="1" ht="18" customHeight="1" x14ac:dyDescent="0.25">
      <c r="B56" s="420"/>
      <c r="C56" s="436"/>
      <c r="D56" s="437"/>
      <c r="E56" s="380"/>
      <c r="F56" s="386"/>
      <c r="G56" s="386"/>
      <c r="H56" s="386"/>
      <c r="I56" s="440"/>
      <c r="J56" s="440"/>
      <c r="K56" s="440"/>
      <c r="L56" s="441"/>
      <c r="M56" s="69"/>
      <c r="N56" s="61"/>
      <c r="O56" s="69"/>
      <c r="P56" s="274"/>
      <c r="Q56" s="274"/>
      <c r="R56" s="274"/>
      <c r="S56" s="274"/>
      <c r="T56" s="274"/>
      <c r="U56" s="274"/>
      <c r="V56" s="274"/>
      <c r="W56" s="274"/>
      <c r="X56" s="274"/>
      <c r="Y56" s="274"/>
      <c r="Z56" s="274"/>
      <c r="AA56" s="274"/>
      <c r="AB56" s="274"/>
      <c r="AC56" s="274"/>
      <c r="AD56" s="274"/>
      <c r="AE56" s="274"/>
      <c r="AF56" s="274"/>
      <c r="AG56" s="274"/>
      <c r="AH56" s="274"/>
      <c r="AI56" s="274"/>
      <c r="AJ56" s="274"/>
      <c r="AK56" s="274"/>
      <c r="AL56" s="274"/>
      <c r="AM56" s="274"/>
      <c r="AN56" s="274"/>
      <c r="AO56" s="274"/>
      <c r="AP56" s="274"/>
    </row>
    <row r="57" spans="2:42" s="57" customFormat="1" ht="18" customHeight="1" x14ac:dyDescent="0.25">
      <c r="B57" s="420"/>
      <c r="C57" s="436"/>
      <c r="D57" s="437"/>
      <c r="E57" s="380"/>
      <c r="F57" s="386"/>
      <c r="G57" s="386"/>
      <c r="H57" s="386"/>
      <c r="I57" s="440"/>
      <c r="J57" s="440"/>
      <c r="K57" s="440"/>
      <c r="L57" s="441"/>
      <c r="M57" s="69"/>
      <c r="N57" s="61"/>
      <c r="O57" s="69"/>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274"/>
      <c r="AM57" s="274"/>
      <c r="AN57" s="274"/>
      <c r="AO57" s="274"/>
      <c r="AP57" s="274"/>
    </row>
    <row r="58" spans="2:42" s="57" customFormat="1" ht="18" customHeight="1" thickBot="1" x14ac:dyDescent="0.3">
      <c r="B58" s="420"/>
      <c r="C58" s="436"/>
      <c r="D58" s="437"/>
      <c r="E58" s="382"/>
      <c r="F58" s="387"/>
      <c r="G58" s="387"/>
      <c r="H58" s="387"/>
      <c r="I58" s="458"/>
      <c r="J58" s="458"/>
      <c r="K58" s="458"/>
      <c r="L58" s="459"/>
      <c r="M58" s="69"/>
      <c r="N58" s="61"/>
      <c r="O58" s="69"/>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M58" s="274"/>
      <c r="AN58" s="274"/>
      <c r="AO58" s="274"/>
      <c r="AP58" s="274"/>
    </row>
    <row r="59" spans="2:42" s="57" customFormat="1" ht="18" customHeight="1" x14ac:dyDescent="0.25">
      <c r="B59" s="420" t="e">
        <f>VLOOKUP(E59,'PARTES INTERESADAS'!$B$3:$E$26,3,FALSE)</f>
        <v>#N/A</v>
      </c>
      <c r="C59" s="436"/>
      <c r="D59" s="437"/>
      <c r="E59" s="430"/>
      <c r="F59" s="388" t="str">
        <f>IF(E59="","",VLOOKUP(E59,'PARTES INTERESADAS'!$B$3:$C$26,2,FALSE))</f>
        <v/>
      </c>
      <c r="G59" s="388"/>
      <c r="H59" s="388"/>
      <c r="I59" s="409"/>
      <c r="J59" s="409"/>
      <c r="K59" s="409"/>
      <c r="L59" s="410"/>
      <c r="M59" s="69"/>
      <c r="N59" s="61"/>
      <c r="O59" s="69"/>
      <c r="P59" s="274"/>
      <c r="Q59" s="274"/>
      <c r="R59" s="274"/>
      <c r="S59" s="274"/>
      <c r="T59" s="274"/>
      <c r="U59" s="274"/>
      <c r="V59" s="274"/>
      <c r="W59" s="274"/>
      <c r="X59" s="274"/>
      <c r="Y59" s="274"/>
      <c r="Z59" s="274"/>
      <c r="AA59" s="274"/>
      <c r="AB59" s="274"/>
      <c r="AC59" s="274"/>
      <c r="AD59" s="274"/>
      <c r="AE59" s="274"/>
      <c r="AF59" s="274"/>
      <c r="AG59" s="274"/>
      <c r="AH59" s="274"/>
      <c r="AI59" s="274"/>
      <c r="AJ59" s="274"/>
      <c r="AK59" s="274"/>
      <c r="AL59" s="274"/>
      <c r="AM59" s="274"/>
      <c r="AN59" s="274"/>
      <c r="AO59" s="274"/>
      <c r="AP59" s="274"/>
    </row>
    <row r="60" spans="2:42" s="57" customFormat="1" ht="18" customHeight="1" x14ac:dyDescent="0.25">
      <c r="B60" s="420"/>
      <c r="C60" s="436"/>
      <c r="D60" s="437"/>
      <c r="E60" s="431"/>
      <c r="F60" s="389"/>
      <c r="G60" s="389"/>
      <c r="H60" s="389"/>
      <c r="I60" s="460"/>
      <c r="J60" s="460"/>
      <c r="K60" s="460"/>
      <c r="L60" s="461"/>
      <c r="M60" s="69"/>
      <c r="N60" s="61"/>
      <c r="O60" s="69"/>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4"/>
      <c r="AM60" s="274"/>
      <c r="AN60" s="274"/>
      <c r="AO60" s="274"/>
      <c r="AP60" s="274"/>
    </row>
    <row r="61" spans="2:42" s="57" customFormat="1" ht="18" customHeight="1" x14ac:dyDescent="0.25">
      <c r="B61" s="420"/>
      <c r="C61" s="436"/>
      <c r="D61" s="437"/>
      <c r="E61" s="431"/>
      <c r="F61" s="390"/>
      <c r="G61" s="390"/>
      <c r="H61" s="390"/>
      <c r="I61" s="460"/>
      <c r="J61" s="460"/>
      <c r="K61" s="460"/>
      <c r="L61" s="461"/>
      <c r="M61" s="69"/>
      <c r="N61" s="61"/>
      <c r="O61" s="69"/>
      <c r="P61" s="274"/>
      <c r="Q61" s="274"/>
      <c r="R61" s="274"/>
      <c r="S61" s="274"/>
      <c r="T61" s="274"/>
      <c r="U61" s="274"/>
      <c r="V61" s="274"/>
      <c r="W61" s="274"/>
      <c r="X61" s="274"/>
      <c r="Y61" s="274"/>
      <c r="Z61" s="274"/>
      <c r="AA61" s="274"/>
      <c r="AB61" s="274"/>
      <c r="AC61" s="274"/>
      <c r="AD61" s="274"/>
      <c r="AE61" s="274"/>
      <c r="AF61" s="274"/>
      <c r="AG61" s="274"/>
      <c r="AH61" s="274"/>
      <c r="AI61" s="274"/>
      <c r="AJ61" s="274"/>
      <c r="AK61" s="274"/>
      <c r="AL61" s="274"/>
      <c r="AM61" s="274"/>
      <c r="AN61" s="274"/>
      <c r="AO61" s="274"/>
      <c r="AP61" s="274"/>
    </row>
    <row r="62" spans="2:42" s="57" customFormat="1" ht="18" customHeight="1" x14ac:dyDescent="0.25">
      <c r="B62" s="420"/>
      <c r="C62" s="436"/>
      <c r="D62" s="437"/>
      <c r="E62" s="431"/>
      <c r="F62" s="390"/>
      <c r="G62" s="390"/>
      <c r="H62" s="390"/>
      <c r="I62" s="460"/>
      <c r="J62" s="460"/>
      <c r="K62" s="460"/>
      <c r="L62" s="461"/>
      <c r="M62" s="69"/>
      <c r="N62" s="61"/>
      <c r="O62" s="69"/>
      <c r="P62" s="274"/>
      <c r="Q62" s="274"/>
      <c r="R62" s="274"/>
      <c r="S62" s="274"/>
      <c r="T62" s="274"/>
      <c r="U62" s="274"/>
      <c r="V62" s="274"/>
      <c r="W62" s="274"/>
      <c r="X62" s="274"/>
      <c r="Y62" s="274"/>
      <c r="Z62" s="274"/>
      <c r="AA62" s="274"/>
      <c r="AB62" s="274"/>
      <c r="AC62" s="274"/>
      <c r="AD62" s="274"/>
      <c r="AE62" s="274"/>
      <c r="AF62" s="274"/>
      <c r="AG62" s="274"/>
      <c r="AH62" s="274"/>
      <c r="AI62" s="274"/>
      <c r="AJ62" s="274"/>
      <c r="AK62" s="274"/>
      <c r="AL62" s="274"/>
      <c r="AM62" s="274"/>
      <c r="AN62" s="274"/>
      <c r="AO62" s="274"/>
      <c r="AP62" s="274"/>
    </row>
    <row r="63" spans="2:42" s="57" customFormat="1" ht="18" customHeight="1" thickBot="1" x14ac:dyDescent="0.3">
      <c r="B63" s="420"/>
      <c r="C63" s="436"/>
      <c r="D63" s="437"/>
      <c r="E63" s="432"/>
      <c r="F63" s="391"/>
      <c r="G63" s="391"/>
      <c r="H63" s="391"/>
      <c r="I63" s="462"/>
      <c r="J63" s="462"/>
      <c r="K63" s="462"/>
      <c r="L63" s="463"/>
      <c r="M63" s="69"/>
      <c r="N63" s="61"/>
      <c r="O63" s="69"/>
      <c r="P63" s="274"/>
      <c r="Q63" s="274"/>
      <c r="R63" s="274"/>
      <c r="S63" s="274"/>
      <c r="T63" s="274"/>
      <c r="U63" s="274"/>
      <c r="V63" s="274"/>
      <c r="W63" s="274"/>
      <c r="X63" s="274"/>
      <c r="Y63" s="274"/>
      <c r="Z63" s="274"/>
      <c r="AA63" s="274"/>
      <c r="AB63" s="274"/>
      <c r="AC63" s="274"/>
      <c r="AD63" s="274"/>
      <c r="AE63" s="274"/>
      <c r="AF63" s="274"/>
      <c r="AG63" s="274"/>
      <c r="AH63" s="274"/>
      <c r="AI63" s="274"/>
      <c r="AJ63" s="274"/>
      <c r="AK63" s="274"/>
      <c r="AL63" s="274"/>
      <c r="AM63" s="274"/>
      <c r="AN63" s="274"/>
      <c r="AO63" s="274"/>
      <c r="AP63" s="274"/>
    </row>
    <row r="64" spans="2:42" s="57" customFormat="1" ht="18" customHeight="1" x14ac:dyDescent="0.25">
      <c r="B64" s="420" t="e">
        <f>VLOOKUP(E64,'PARTES INTERESADAS'!$B$3:$E$26,3,FALSE)</f>
        <v>#N/A</v>
      </c>
      <c r="C64" s="436"/>
      <c r="D64" s="437"/>
      <c r="E64" s="379"/>
      <c r="F64" s="384" t="str">
        <f>IF(E64="","",VLOOKUP(E64,'PARTES INTERESADAS'!$B$3:$C$26,2,FALSE))</f>
        <v/>
      </c>
      <c r="G64" s="384"/>
      <c r="H64" s="384"/>
      <c r="I64" s="504"/>
      <c r="J64" s="504"/>
      <c r="K64" s="504"/>
      <c r="L64" s="505"/>
      <c r="N64" s="383" t="s">
        <v>493</v>
      </c>
      <c r="P64" s="274"/>
      <c r="Q64" s="274"/>
      <c r="R64" s="274"/>
      <c r="S64" s="274"/>
      <c r="T64" s="274"/>
      <c r="U64" s="274"/>
      <c r="V64" s="274"/>
      <c r="W64" s="274"/>
      <c r="X64" s="274"/>
      <c r="Y64" s="274"/>
      <c r="Z64" s="274"/>
      <c r="AA64" s="274"/>
      <c r="AB64" s="274"/>
      <c r="AC64" s="274"/>
      <c r="AD64" s="274"/>
      <c r="AE64" s="274"/>
      <c r="AF64" s="274"/>
      <c r="AG64" s="274"/>
      <c r="AH64" s="274"/>
      <c r="AI64" s="274"/>
      <c r="AJ64" s="274"/>
      <c r="AK64" s="274"/>
      <c r="AL64" s="274"/>
      <c r="AM64" s="274"/>
      <c r="AN64" s="274"/>
      <c r="AO64" s="274"/>
      <c r="AP64" s="274"/>
    </row>
    <row r="65" spans="1:42" s="57" customFormat="1" ht="18" customHeight="1" x14ac:dyDescent="0.25">
      <c r="B65" s="420"/>
      <c r="C65" s="436"/>
      <c r="D65" s="437"/>
      <c r="E65" s="380"/>
      <c r="F65" s="385"/>
      <c r="G65" s="385"/>
      <c r="H65" s="385"/>
      <c r="I65" s="440"/>
      <c r="J65" s="440"/>
      <c r="K65" s="440"/>
      <c r="L65" s="441"/>
      <c r="N65" s="383"/>
      <c r="O65" s="69"/>
      <c r="P65" s="274"/>
      <c r="Q65" s="274"/>
      <c r="R65" s="274"/>
      <c r="S65" s="274"/>
      <c r="T65" s="274"/>
      <c r="U65" s="274"/>
      <c r="V65" s="274"/>
      <c r="W65" s="274"/>
      <c r="X65" s="274"/>
      <c r="Y65" s="274"/>
      <c r="Z65" s="274"/>
      <c r="AA65" s="274"/>
      <c r="AB65" s="274"/>
      <c r="AC65" s="274"/>
      <c r="AD65" s="274"/>
      <c r="AE65" s="274"/>
      <c r="AF65" s="274"/>
      <c r="AG65" s="274"/>
      <c r="AH65" s="274"/>
      <c r="AI65" s="274"/>
      <c r="AJ65" s="274"/>
      <c r="AK65" s="274"/>
      <c r="AL65" s="274"/>
      <c r="AM65" s="274"/>
      <c r="AN65" s="274"/>
      <c r="AO65" s="274"/>
      <c r="AP65" s="274"/>
    </row>
    <row r="66" spans="1:42" s="57" customFormat="1" ht="18" customHeight="1" x14ac:dyDescent="0.25">
      <c r="B66" s="420"/>
      <c r="C66" s="436"/>
      <c r="D66" s="437"/>
      <c r="E66" s="381"/>
      <c r="F66" s="386"/>
      <c r="G66" s="386"/>
      <c r="H66" s="386"/>
      <c r="I66" s="440"/>
      <c r="J66" s="440"/>
      <c r="K66" s="440"/>
      <c r="L66" s="441"/>
      <c r="N66" s="383"/>
      <c r="O66" s="69"/>
      <c r="P66" s="274"/>
      <c r="Q66" s="274"/>
      <c r="R66" s="274"/>
      <c r="S66" s="274"/>
      <c r="T66" s="274"/>
      <c r="U66" s="274"/>
      <c r="V66" s="274"/>
      <c r="W66" s="274"/>
      <c r="X66" s="274"/>
      <c r="Y66" s="274"/>
      <c r="Z66" s="274"/>
      <c r="AA66" s="274"/>
      <c r="AB66" s="274"/>
      <c r="AC66" s="274"/>
      <c r="AD66" s="274"/>
      <c r="AE66" s="274"/>
      <c r="AF66" s="274"/>
      <c r="AG66" s="274"/>
      <c r="AH66" s="274"/>
      <c r="AI66" s="274"/>
      <c r="AJ66" s="274"/>
      <c r="AK66" s="274"/>
      <c r="AL66" s="274"/>
      <c r="AM66" s="274"/>
      <c r="AN66" s="274"/>
      <c r="AO66" s="274"/>
      <c r="AP66" s="274"/>
    </row>
    <row r="67" spans="1:42" s="57" customFormat="1" ht="18" customHeight="1" x14ac:dyDescent="0.25">
      <c r="B67" s="420"/>
      <c r="C67" s="436"/>
      <c r="D67" s="437"/>
      <c r="E67" s="381"/>
      <c r="F67" s="386"/>
      <c r="G67" s="386"/>
      <c r="H67" s="386"/>
      <c r="I67" s="440"/>
      <c r="J67" s="440"/>
      <c r="K67" s="440"/>
      <c r="L67" s="441"/>
      <c r="N67" s="383"/>
      <c r="O67" s="69"/>
      <c r="P67" s="274"/>
      <c r="Q67" s="274"/>
      <c r="R67" s="274"/>
      <c r="S67" s="274"/>
      <c r="T67" s="274"/>
      <c r="U67" s="274"/>
      <c r="V67" s="274"/>
      <c r="W67" s="274"/>
      <c r="X67" s="274"/>
      <c r="Y67" s="274"/>
      <c r="Z67" s="274"/>
      <c r="AA67" s="274"/>
      <c r="AB67" s="274"/>
      <c r="AC67" s="274"/>
      <c r="AD67" s="274"/>
      <c r="AE67" s="274"/>
      <c r="AF67" s="274"/>
      <c r="AG67" s="274"/>
      <c r="AH67" s="274"/>
      <c r="AI67" s="274"/>
      <c r="AJ67" s="274"/>
      <c r="AK67" s="274"/>
      <c r="AL67" s="274"/>
      <c r="AM67" s="274"/>
      <c r="AN67" s="274"/>
      <c r="AO67" s="274"/>
      <c r="AP67" s="274"/>
    </row>
    <row r="68" spans="1:42" s="57" customFormat="1" ht="18" customHeight="1" thickBot="1" x14ac:dyDescent="0.3">
      <c r="B68" s="420"/>
      <c r="C68" s="438"/>
      <c r="D68" s="439"/>
      <c r="E68" s="382"/>
      <c r="F68" s="387"/>
      <c r="G68" s="387"/>
      <c r="H68" s="387"/>
      <c r="I68" s="458"/>
      <c r="J68" s="458"/>
      <c r="K68" s="458"/>
      <c r="L68" s="459"/>
      <c r="N68" s="383"/>
      <c r="O68" s="69"/>
      <c r="P68" s="274"/>
      <c r="Q68" s="274"/>
      <c r="R68" s="274"/>
      <c r="S68" s="274"/>
      <c r="T68" s="274"/>
      <c r="U68" s="274"/>
      <c r="V68" s="274"/>
      <c r="W68" s="274"/>
      <c r="X68" s="274"/>
      <c r="Y68" s="274"/>
      <c r="Z68" s="274"/>
      <c r="AA68" s="274"/>
      <c r="AB68" s="274"/>
      <c r="AC68" s="274"/>
      <c r="AD68" s="274"/>
      <c r="AE68" s="274"/>
      <c r="AF68" s="274"/>
      <c r="AG68" s="274"/>
      <c r="AH68" s="274"/>
      <c r="AI68" s="274"/>
      <c r="AJ68" s="274"/>
      <c r="AK68" s="274"/>
      <c r="AL68" s="274"/>
      <c r="AM68" s="274"/>
      <c r="AN68" s="274"/>
      <c r="AO68" s="274"/>
      <c r="AP68" s="274"/>
    </row>
    <row r="69" spans="1:42" s="57" customFormat="1" ht="30" customHeight="1" thickBot="1" x14ac:dyDescent="0.3">
      <c r="B69" s="70" t="str">
        <f>IF(D6="ANTISOBORNO",1,"")</f>
        <v/>
      </c>
      <c r="C69" s="404" t="s">
        <v>1049</v>
      </c>
      <c r="D69" s="405"/>
      <c r="E69" s="406"/>
      <c r="F69" s="407"/>
      <c r="I69" s="61"/>
      <c r="P69" s="274"/>
      <c r="Q69" s="274"/>
      <c r="R69" s="274"/>
      <c r="S69" s="274"/>
      <c r="T69" s="274"/>
      <c r="U69" s="274"/>
      <c r="V69" s="274"/>
      <c r="W69" s="274"/>
      <c r="X69" s="274"/>
      <c r="Y69" s="274"/>
      <c r="Z69" s="274"/>
      <c r="AA69" s="274"/>
      <c r="AB69" s="274"/>
      <c r="AC69" s="274"/>
      <c r="AD69" s="274"/>
      <c r="AE69" s="274"/>
      <c r="AF69" s="274"/>
      <c r="AG69" s="274"/>
      <c r="AH69" s="274"/>
      <c r="AI69" s="274"/>
      <c r="AJ69" s="274"/>
      <c r="AK69" s="274"/>
      <c r="AL69" s="274"/>
      <c r="AM69" s="274"/>
      <c r="AN69" s="274"/>
      <c r="AO69" s="274"/>
      <c r="AP69" s="274"/>
    </row>
    <row r="70" spans="1:42" s="57" customFormat="1" ht="12" customHeight="1" thickBot="1" x14ac:dyDescent="0.3">
      <c r="I70" s="61"/>
      <c r="P70" s="274"/>
      <c r="Q70" s="274"/>
      <c r="R70" s="274"/>
      <c r="S70" s="274"/>
      <c r="T70" s="274"/>
      <c r="U70" s="274"/>
      <c r="V70" s="274"/>
      <c r="W70" s="274"/>
      <c r="X70" s="274"/>
      <c r="Y70" s="274"/>
      <c r="Z70" s="274"/>
      <c r="AA70" s="274"/>
      <c r="AB70" s="274"/>
      <c r="AC70" s="274"/>
      <c r="AD70" s="274"/>
      <c r="AE70" s="274"/>
      <c r="AF70" s="274"/>
      <c r="AG70" s="274"/>
      <c r="AH70" s="274"/>
      <c r="AI70" s="274"/>
      <c r="AJ70" s="274"/>
      <c r="AK70" s="274"/>
      <c r="AL70" s="274"/>
      <c r="AM70" s="274"/>
      <c r="AN70" s="274"/>
      <c r="AO70" s="274"/>
      <c r="AP70" s="274"/>
    </row>
    <row r="71" spans="1:42" s="57" customFormat="1" ht="27.75" customHeight="1" thickBot="1" x14ac:dyDescent="0.3">
      <c r="C71" s="374" t="s">
        <v>1043</v>
      </c>
      <c r="D71" s="375"/>
      <c r="E71" s="376"/>
      <c r="F71" s="377"/>
      <c r="G71" s="377"/>
      <c r="H71" s="378"/>
      <c r="I71" s="63"/>
      <c r="J71" s="62"/>
      <c r="K71" s="62"/>
      <c r="L71" s="62"/>
      <c r="P71" s="274"/>
      <c r="Q71" s="274"/>
      <c r="R71" s="274"/>
      <c r="S71" s="274"/>
      <c r="T71" s="274"/>
      <c r="U71" s="274"/>
      <c r="V71" s="274"/>
      <c r="W71" s="274"/>
      <c r="X71" s="274"/>
      <c r="Y71" s="274"/>
      <c r="Z71" s="274"/>
      <c r="AA71" s="274"/>
      <c r="AB71" s="274"/>
      <c r="AC71" s="274"/>
      <c r="AD71" s="274"/>
      <c r="AE71" s="274"/>
      <c r="AF71" s="274"/>
      <c r="AG71" s="274"/>
      <c r="AH71" s="274"/>
      <c r="AI71" s="274"/>
      <c r="AJ71" s="274"/>
      <c r="AK71" s="274"/>
      <c r="AL71" s="274"/>
      <c r="AM71" s="274"/>
      <c r="AN71" s="274"/>
      <c r="AO71" s="274"/>
      <c r="AP71" s="274"/>
    </row>
    <row r="72" spans="1:42" s="57" customFormat="1" ht="10.9" customHeight="1" x14ac:dyDescent="0.25">
      <c r="C72" s="71"/>
      <c r="D72" s="71"/>
      <c r="E72" s="71"/>
      <c r="F72" s="61"/>
      <c r="G72" s="61"/>
      <c r="H72" s="61"/>
      <c r="I72" s="61"/>
      <c r="J72" s="61"/>
      <c r="K72" s="61"/>
      <c r="L72" s="61"/>
      <c r="P72" s="274"/>
      <c r="Q72" s="274"/>
      <c r="R72" s="274"/>
      <c r="S72" s="274"/>
      <c r="T72" s="274"/>
      <c r="U72" s="274"/>
      <c r="V72" s="274"/>
      <c r="W72" s="274"/>
      <c r="X72" s="274"/>
      <c r="Y72" s="274"/>
      <c r="Z72" s="274"/>
      <c r="AA72" s="274"/>
      <c r="AB72" s="274"/>
      <c r="AC72" s="274"/>
      <c r="AD72" s="274"/>
      <c r="AE72" s="274"/>
      <c r="AF72" s="274"/>
      <c r="AG72" s="274"/>
      <c r="AH72" s="274"/>
      <c r="AI72" s="274"/>
      <c r="AJ72" s="274"/>
      <c r="AK72" s="274"/>
      <c r="AL72" s="274"/>
      <c r="AM72" s="274"/>
      <c r="AN72" s="274"/>
      <c r="AO72" s="274"/>
      <c r="AP72" s="274"/>
    </row>
    <row r="73" spans="1:42" s="57" customFormat="1" ht="7.9" customHeight="1" x14ac:dyDescent="0.25">
      <c r="B73" s="70"/>
      <c r="C73" s="71"/>
      <c r="D73" s="71"/>
      <c r="E73" s="71"/>
      <c r="F73" s="61"/>
      <c r="G73" s="61"/>
      <c r="H73" s="61"/>
      <c r="I73" s="61"/>
      <c r="J73" s="61"/>
      <c r="K73" s="61"/>
      <c r="L73" s="61"/>
      <c r="P73" s="274"/>
      <c r="Q73" s="274"/>
      <c r="R73" s="274"/>
      <c r="S73" s="274"/>
      <c r="T73" s="274"/>
      <c r="U73" s="274"/>
      <c r="V73" s="274"/>
      <c r="W73" s="274"/>
      <c r="X73" s="274"/>
      <c r="Y73" s="274"/>
      <c r="Z73" s="274"/>
      <c r="AA73" s="274"/>
      <c r="AB73" s="274"/>
      <c r="AC73" s="274"/>
      <c r="AD73" s="274"/>
      <c r="AE73" s="274"/>
      <c r="AF73" s="274"/>
      <c r="AG73" s="274"/>
      <c r="AH73" s="274"/>
      <c r="AI73" s="274"/>
      <c r="AJ73" s="274"/>
      <c r="AK73" s="274"/>
      <c r="AL73" s="274"/>
      <c r="AM73" s="274"/>
      <c r="AN73" s="274"/>
      <c r="AO73" s="274"/>
      <c r="AP73" s="274"/>
    </row>
    <row r="74" spans="1:42" s="57" customFormat="1" ht="28.15" customHeight="1" thickBot="1" x14ac:dyDescent="0.3">
      <c r="A74" s="61"/>
      <c r="B74" s="58"/>
      <c r="C74" s="71" t="s">
        <v>346</v>
      </c>
      <c r="D74" s="61"/>
      <c r="E74" s="61"/>
      <c r="F74" s="61"/>
      <c r="G74" s="61"/>
      <c r="H74" s="61"/>
      <c r="I74" s="61"/>
      <c r="P74" s="274"/>
      <c r="Q74" s="274"/>
      <c r="R74" s="274"/>
      <c r="S74" s="274"/>
      <c r="T74" s="274"/>
      <c r="U74" s="274"/>
      <c r="V74" s="274"/>
      <c r="W74" s="274"/>
      <c r="X74" s="274"/>
      <c r="Y74" s="274"/>
      <c r="Z74" s="274"/>
      <c r="AA74" s="274"/>
      <c r="AB74" s="274"/>
      <c r="AC74" s="274"/>
      <c r="AD74" s="274"/>
      <c r="AE74" s="274"/>
      <c r="AF74" s="274"/>
      <c r="AG74" s="274"/>
      <c r="AH74" s="274"/>
      <c r="AI74" s="274"/>
      <c r="AJ74" s="274"/>
      <c r="AK74" s="274"/>
      <c r="AL74" s="274"/>
      <c r="AM74" s="274"/>
      <c r="AN74" s="274"/>
      <c r="AO74" s="274"/>
      <c r="AP74" s="274"/>
    </row>
    <row r="75" spans="1:42" s="57" customFormat="1" ht="172.9" customHeight="1" x14ac:dyDescent="0.25">
      <c r="A75" s="61"/>
      <c r="B75" s="58"/>
      <c r="C75" s="72" t="s">
        <v>494</v>
      </c>
      <c r="D75" s="408"/>
      <c r="E75" s="409"/>
      <c r="F75" s="409"/>
      <c r="G75" s="410"/>
      <c r="H75" s="61"/>
      <c r="I75" s="61"/>
      <c r="P75" s="274"/>
      <c r="Q75" s="274"/>
      <c r="R75" s="274"/>
      <c r="S75" s="274"/>
      <c r="T75" s="274"/>
      <c r="U75" s="274"/>
      <c r="V75" s="274"/>
      <c r="W75" s="274"/>
      <c r="X75" s="274"/>
      <c r="Y75" s="274"/>
      <c r="Z75" s="274"/>
      <c r="AA75" s="274"/>
      <c r="AB75" s="274"/>
      <c r="AC75" s="274"/>
      <c r="AD75" s="274"/>
      <c r="AE75" s="274"/>
      <c r="AF75" s="274"/>
      <c r="AG75" s="274"/>
      <c r="AH75" s="274"/>
      <c r="AI75" s="274"/>
      <c r="AJ75" s="274"/>
      <c r="AK75" s="274"/>
      <c r="AL75" s="274"/>
      <c r="AM75" s="274"/>
      <c r="AN75" s="274"/>
      <c r="AO75" s="274"/>
      <c r="AP75" s="274"/>
    </row>
    <row r="76" spans="1:42" s="57" customFormat="1" ht="46.15" customHeight="1" thickBot="1" x14ac:dyDescent="0.3">
      <c r="A76" s="61"/>
      <c r="B76" s="58"/>
      <c r="C76" s="73" t="s">
        <v>495</v>
      </c>
      <c r="D76" s="507"/>
      <c r="E76" s="508"/>
      <c r="F76" s="509"/>
      <c r="G76" s="74" t="str">
        <f>IF(D76="","",VLOOKUP(D76,DATOS!C78:J81,8,FALSE))</f>
        <v/>
      </c>
      <c r="H76" s="261" t="str">
        <f>IF(D76="","",IF(G76=1,"Inexistente",IF(G76=2,"Baja",IF(G76=3,"Media","Alta"))))</f>
        <v/>
      </c>
      <c r="I76" s="61"/>
      <c r="P76" s="274"/>
      <c r="Q76" s="274"/>
      <c r="R76" s="274"/>
      <c r="S76" s="274"/>
      <c r="T76" s="274"/>
      <c r="U76" s="274"/>
      <c r="V76" s="274"/>
      <c r="W76" s="274"/>
      <c r="X76" s="274"/>
      <c r="Y76" s="274"/>
      <c r="Z76" s="274"/>
      <c r="AA76" s="274"/>
      <c r="AB76" s="274"/>
      <c r="AC76" s="274"/>
      <c r="AD76" s="274"/>
      <c r="AE76" s="274"/>
      <c r="AF76" s="274"/>
      <c r="AG76" s="274"/>
      <c r="AH76" s="274"/>
      <c r="AI76" s="274"/>
      <c r="AJ76" s="274"/>
      <c r="AK76" s="274"/>
      <c r="AL76" s="274"/>
      <c r="AM76" s="274"/>
      <c r="AN76" s="274"/>
      <c r="AO76" s="274"/>
      <c r="AP76" s="274"/>
    </row>
    <row r="77" spans="1:42" s="57" customFormat="1" ht="5.45" customHeight="1" x14ac:dyDescent="0.25">
      <c r="A77" s="61"/>
      <c r="B77" s="58"/>
      <c r="C77" s="75"/>
      <c r="D77" s="53"/>
      <c r="E77" s="53"/>
      <c r="F77" s="53"/>
      <c r="G77" s="61"/>
      <c r="H77" s="61"/>
      <c r="I77" s="61"/>
      <c r="P77" s="274"/>
      <c r="Q77" s="274"/>
      <c r="R77" s="274"/>
      <c r="S77" s="274"/>
      <c r="T77" s="274"/>
      <c r="U77" s="274"/>
      <c r="V77" s="274"/>
      <c r="W77" s="274"/>
      <c r="X77" s="274"/>
      <c r="Y77" s="274"/>
      <c r="Z77" s="274"/>
      <c r="AA77" s="274"/>
      <c r="AB77" s="274"/>
      <c r="AC77" s="274"/>
      <c r="AD77" s="274"/>
      <c r="AE77" s="274"/>
      <c r="AF77" s="274"/>
      <c r="AG77" s="274"/>
      <c r="AH77" s="274"/>
      <c r="AI77" s="274"/>
      <c r="AJ77" s="274"/>
      <c r="AK77" s="274"/>
      <c r="AL77" s="274"/>
      <c r="AM77" s="274"/>
      <c r="AN77" s="274"/>
      <c r="AO77" s="274"/>
      <c r="AP77" s="274"/>
    </row>
    <row r="78" spans="1:42" s="55" customFormat="1" ht="33.6" customHeight="1" x14ac:dyDescent="0.25">
      <c r="B78" s="54" t="s">
        <v>1044</v>
      </c>
      <c r="I78" s="56"/>
      <c r="P78" s="273"/>
      <c r="Q78" s="273"/>
      <c r="R78" s="273"/>
      <c r="S78" s="273"/>
      <c r="T78" s="273"/>
      <c r="U78" s="273"/>
      <c r="V78" s="273"/>
      <c r="W78" s="273"/>
      <c r="X78" s="273"/>
      <c r="Y78" s="273"/>
      <c r="Z78" s="273"/>
      <c r="AA78" s="273"/>
      <c r="AB78" s="273"/>
      <c r="AC78" s="273"/>
      <c r="AD78" s="273"/>
      <c r="AE78" s="273"/>
      <c r="AF78" s="273"/>
      <c r="AG78" s="273"/>
      <c r="AH78" s="273"/>
      <c r="AI78" s="273"/>
      <c r="AJ78" s="273"/>
      <c r="AK78" s="273"/>
      <c r="AL78" s="273"/>
      <c r="AM78" s="273"/>
      <c r="AN78" s="273"/>
      <c r="AO78" s="273"/>
      <c r="AP78" s="273"/>
    </row>
    <row r="79" spans="1:42" s="60" customFormat="1" ht="22.9" customHeight="1" thickBot="1" x14ac:dyDescent="0.3">
      <c r="C79" s="60" t="s">
        <v>275</v>
      </c>
      <c r="I79" s="67"/>
      <c r="P79" s="275"/>
      <c r="Q79" s="275"/>
      <c r="R79" s="275"/>
      <c r="S79" s="275"/>
      <c r="T79" s="275"/>
      <c r="U79" s="275"/>
      <c r="V79" s="275"/>
      <c r="W79" s="275"/>
      <c r="X79" s="275"/>
      <c r="Y79" s="275"/>
      <c r="Z79" s="275"/>
      <c r="AA79" s="275"/>
      <c r="AB79" s="275"/>
      <c r="AC79" s="275"/>
      <c r="AD79" s="275"/>
      <c r="AE79" s="275"/>
      <c r="AF79" s="275"/>
      <c r="AG79" s="275"/>
      <c r="AH79" s="275"/>
      <c r="AI79" s="275"/>
      <c r="AJ79" s="275"/>
      <c r="AK79" s="275"/>
      <c r="AL79" s="275"/>
      <c r="AM79" s="275"/>
      <c r="AN79" s="275"/>
      <c r="AO79" s="275"/>
      <c r="AP79" s="275"/>
    </row>
    <row r="80" spans="1:42" s="57" customFormat="1" ht="36.6" customHeight="1" thickBot="1" x14ac:dyDescent="0.3">
      <c r="D80" s="411" t="s">
        <v>511</v>
      </c>
      <c r="E80" s="412"/>
      <c r="F80" s="175"/>
      <c r="G80" s="76" t="str">
        <f>IF(F80="","",VLOOKUP(F80,DATOS!C34:D37,2,FALSE))</f>
        <v/>
      </c>
      <c r="I80" s="61"/>
      <c r="P80" s="274"/>
      <c r="Q80" s="274"/>
      <c r="R80" s="274"/>
      <c r="S80" s="274"/>
      <c r="T80" s="274"/>
      <c r="U80" s="274"/>
      <c r="V80" s="274"/>
      <c r="W80" s="274"/>
      <c r="X80" s="274"/>
      <c r="Y80" s="274"/>
      <c r="Z80" s="274"/>
      <c r="AA80" s="274"/>
      <c r="AB80" s="274"/>
      <c r="AC80" s="274"/>
      <c r="AD80" s="274"/>
      <c r="AE80" s="274"/>
      <c r="AF80" s="274"/>
      <c r="AG80" s="274"/>
      <c r="AH80" s="274"/>
      <c r="AI80" s="274"/>
      <c r="AJ80" s="274"/>
      <c r="AK80" s="274"/>
      <c r="AL80" s="274"/>
      <c r="AM80" s="274"/>
      <c r="AN80" s="274"/>
      <c r="AO80" s="274"/>
      <c r="AP80" s="274"/>
    </row>
    <row r="81" spans="3:42" s="57" customFormat="1" ht="9.6" customHeight="1" thickBot="1" x14ac:dyDescent="0.3">
      <c r="I81" s="61"/>
      <c r="P81" s="274"/>
      <c r="Q81" s="274"/>
      <c r="R81" s="274"/>
      <c r="S81" s="274"/>
      <c r="T81" s="274"/>
      <c r="U81" s="274"/>
      <c r="V81" s="274"/>
      <c r="W81" s="274"/>
      <c r="X81" s="274"/>
      <c r="Y81" s="274"/>
      <c r="Z81" s="274"/>
      <c r="AA81" s="274"/>
      <c r="AB81" s="274"/>
      <c r="AC81" s="274"/>
      <c r="AD81" s="274"/>
      <c r="AE81" s="274"/>
      <c r="AF81" s="274"/>
      <c r="AG81" s="274"/>
      <c r="AH81" s="274"/>
      <c r="AI81" s="274"/>
      <c r="AJ81" s="274"/>
      <c r="AK81" s="274"/>
      <c r="AL81" s="274"/>
      <c r="AM81" s="274"/>
      <c r="AN81" s="274"/>
      <c r="AO81" s="274"/>
      <c r="AP81" s="274"/>
    </row>
    <row r="82" spans="3:42" s="57" customFormat="1" ht="27" customHeight="1" thickBot="1" x14ac:dyDescent="0.3">
      <c r="C82" s="60" t="s">
        <v>276</v>
      </c>
      <c r="H82" s="282" t="s">
        <v>359</v>
      </c>
      <c r="I82" s="283" t="s">
        <v>360</v>
      </c>
      <c r="P82" s="274"/>
      <c r="Q82" s="274"/>
      <c r="R82" s="274"/>
      <c r="S82" s="274"/>
      <c r="T82" s="274"/>
      <c r="U82" s="274"/>
      <c r="V82" s="274"/>
      <c r="W82" s="274"/>
      <c r="X82" s="274"/>
      <c r="Y82" s="274"/>
      <c r="Z82" s="274"/>
      <c r="AA82" s="274"/>
      <c r="AB82" s="274"/>
      <c r="AC82" s="274"/>
      <c r="AD82" s="274"/>
      <c r="AE82" s="274"/>
      <c r="AF82" s="274"/>
      <c r="AG82" s="274"/>
      <c r="AH82" s="274"/>
      <c r="AI82" s="274"/>
      <c r="AJ82" s="274"/>
      <c r="AK82" s="274"/>
      <c r="AL82" s="274"/>
      <c r="AM82" s="274"/>
      <c r="AN82" s="274"/>
      <c r="AO82" s="274"/>
      <c r="AP82" s="274"/>
    </row>
    <row r="83" spans="3:42" s="57" customFormat="1" ht="22.5" customHeight="1" x14ac:dyDescent="0.25">
      <c r="D83" s="413" t="s">
        <v>510</v>
      </c>
      <c r="E83" s="64" t="str">
        <f>IF(E38="","",E38)</f>
        <v/>
      </c>
      <c r="F83" s="176"/>
      <c r="G83" s="149" t="str">
        <f>IFERROR(IF(E83="","",VLOOKUP(F83,DATOS!$C$41:$D$44,2,FALSE)),"")</f>
        <v/>
      </c>
      <c r="H83" s="77" t="str">
        <f>IF(E83="","",VLOOKUP(E83,'ACCIONES ESTRATÉGICAS'!$M$3:$P$30,4,FALSE))</f>
        <v/>
      </c>
      <c r="I83" s="78" t="str">
        <f>IF(H83="","",IF($H$88=0,0,H83/$H$88))</f>
        <v/>
      </c>
      <c r="J83" s="79"/>
      <c r="K83" s="80"/>
      <c r="P83" s="274"/>
      <c r="Q83" s="274"/>
      <c r="R83" s="274"/>
      <c r="S83" s="274"/>
      <c r="T83" s="274"/>
      <c r="U83" s="274"/>
      <c r="V83" s="274"/>
      <c r="W83" s="274"/>
      <c r="X83" s="274"/>
      <c r="Y83" s="274"/>
      <c r="Z83" s="274"/>
      <c r="AA83" s="274"/>
      <c r="AB83" s="274"/>
      <c r="AC83" s="274"/>
      <c r="AD83" s="274"/>
      <c r="AE83" s="274"/>
      <c r="AF83" s="274"/>
      <c r="AG83" s="274"/>
      <c r="AH83" s="274"/>
      <c r="AI83" s="274"/>
      <c r="AJ83" s="274"/>
      <c r="AK83" s="274"/>
      <c r="AL83" s="274"/>
      <c r="AM83" s="274"/>
      <c r="AN83" s="274"/>
      <c r="AO83" s="274"/>
      <c r="AP83" s="274"/>
    </row>
    <row r="84" spans="3:42" s="57" customFormat="1" ht="22.5" customHeight="1" x14ac:dyDescent="0.25">
      <c r="D84" s="414"/>
      <c r="E84" s="65" t="str">
        <f>IF(E39="","",E39)</f>
        <v/>
      </c>
      <c r="F84" s="177"/>
      <c r="G84" s="150" t="str">
        <f>IFERROR(IF(E84="","",VLOOKUP(F84,DATOS!$C$41:$D$44,2,FALSE)),"")</f>
        <v/>
      </c>
      <c r="H84" s="81" t="str">
        <f>IF(E84="","",VLOOKUP(E84,'ACCIONES ESTRATÉGICAS'!$M$3:$P$30,4,FALSE))</f>
        <v/>
      </c>
      <c r="I84" s="82" t="str">
        <f>IF(H84="","",IF($H$88=0,0,H84/$H$88))</f>
        <v/>
      </c>
      <c r="J84" s="79"/>
      <c r="K84" s="80"/>
      <c r="P84" s="274"/>
      <c r="Q84" s="274"/>
      <c r="R84" s="274"/>
      <c r="S84" s="274"/>
      <c r="T84" s="274"/>
      <c r="U84" s="274"/>
      <c r="V84" s="274"/>
      <c r="W84" s="274"/>
      <c r="X84" s="274"/>
      <c r="Y84" s="274"/>
      <c r="Z84" s="274"/>
      <c r="AA84" s="274"/>
      <c r="AB84" s="274"/>
      <c r="AC84" s="274"/>
      <c r="AD84" s="274"/>
      <c r="AE84" s="274"/>
      <c r="AF84" s="274"/>
      <c r="AG84" s="274"/>
      <c r="AH84" s="274"/>
      <c r="AI84" s="274"/>
      <c r="AJ84" s="274"/>
      <c r="AK84" s="274"/>
      <c r="AL84" s="274"/>
      <c r="AM84" s="274"/>
      <c r="AN84" s="274"/>
      <c r="AO84" s="274"/>
      <c r="AP84" s="274"/>
    </row>
    <row r="85" spans="3:42" s="57" customFormat="1" ht="22.5" customHeight="1" x14ac:dyDescent="0.25">
      <c r="D85" s="414"/>
      <c r="E85" s="65" t="str">
        <f>IF(E40="","",E40)</f>
        <v/>
      </c>
      <c r="F85" s="177"/>
      <c r="G85" s="150" t="str">
        <f>IFERROR(IF(E85="","",VLOOKUP(F85,DATOS!$C$41:$D$44,2,FALSE)),"")</f>
        <v/>
      </c>
      <c r="H85" s="81" t="str">
        <f>IF(E85="","",VLOOKUP(E85,'ACCIONES ESTRATÉGICAS'!$M$3:$P$30,4,FALSE))</f>
        <v/>
      </c>
      <c r="I85" s="82" t="str">
        <f>IF(H85="","",IF($H$88=0,0,H85/$H$88))</f>
        <v/>
      </c>
      <c r="J85" s="79"/>
      <c r="K85" s="80"/>
      <c r="P85" s="274"/>
      <c r="Q85" s="274"/>
      <c r="R85" s="274"/>
      <c r="S85" s="274"/>
      <c r="T85" s="274"/>
      <c r="U85" s="274"/>
      <c r="V85" s="274"/>
      <c r="W85" s="274"/>
      <c r="X85" s="274"/>
      <c r="Y85" s="274"/>
      <c r="Z85" s="274"/>
      <c r="AA85" s="274"/>
      <c r="AB85" s="274"/>
      <c r="AC85" s="274"/>
      <c r="AD85" s="274"/>
      <c r="AE85" s="274"/>
      <c r="AF85" s="274"/>
      <c r="AG85" s="274"/>
      <c r="AH85" s="274"/>
      <c r="AI85" s="274"/>
      <c r="AJ85" s="274"/>
      <c r="AK85" s="274"/>
      <c r="AL85" s="274"/>
      <c r="AM85" s="274"/>
      <c r="AN85" s="274"/>
      <c r="AO85" s="274"/>
      <c r="AP85" s="274"/>
    </row>
    <row r="86" spans="3:42" s="57" customFormat="1" ht="22.5" customHeight="1" x14ac:dyDescent="0.25">
      <c r="D86" s="414"/>
      <c r="E86" s="65" t="str">
        <f>IF(E41="","",E41)</f>
        <v/>
      </c>
      <c r="F86" s="177"/>
      <c r="G86" s="150" t="str">
        <f>IFERROR(IF(E86="","",VLOOKUP(F86,DATOS!$C$41:$D$44,2,FALSE)),"")</f>
        <v/>
      </c>
      <c r="H86" s="81" t="str">
        <f>IF(E86="","",VLOOKUP(E86,'ACCIONES ESTRATÉGICAS'!$M$3:$P$30,4,FALSE))</f>
        <v/>
      </c>
      <c r="I86" s="82" t="str">
        <f>IF(H86="","",IF($H$88=0,0,H86/$H$88))</f>
        <v/>
      </c>
      <c r="J86" s="79"/>
      <c r="K86" s="80"/>
      <c r="P86" s="274"/>
      <c r="Q86" s="274"/>
      <c r="R86" s="274"/>
      <c r="S86" s="274"/>
      <c r="T86" s="274"/>
      <c r="U86" s="274"/>
      <c r="V86" s="274"/>
      <c r="W86" s="274"/>
      <c r="X86" s="274"/>
      <c r="Y86" s="274"/>
      <c r="Z86" s="274"/>
      <c r="AA86" s="274"/>
      <c r="AB86" s="274"/>
      <c r="AC86" s="274"/>
      <c r="AD86" s="274"/>
      <c r="AE86" s="274"/>
      <c r="AF86" s="274"/>
      <c r="AG86" s="274"/>
      <c r="AH86" s="274"/>
      <c r="AI86" s="274"/>
      <c r="AJ86" s="274"/>
      <c r="AK86" s="274"/>
      <c r="AL86" s="274"/>
      <c r="AM86" s="274"/>
      <c r="AN86" s="274"/>
      <c r="AO86" s="274"/>
      <c r="AP86" s="274"/>
    </row>
    <row r="87" spans="3:42" s="57" customFormat="1" ht="22.5" customHeight="1" thickBot="1" x14ac:dyDescent="0.3">
      <c r="D87" s="415"/>
      <c r="E87" s="66" t="str">
        <f>IF(E42="","",E42)</f>
        <v/>
      </c>
      <c r="F87" s="178"/>
      <c r="G87" s="151" t="str">
        <f>IFERROR(IF(E87="","",VLOOKUP(F87,DATOS!$C$41:$D$44,2,FALSE)),"")</f>
        <v/>
      </c>
      <c r="H87" s="83" t="str">
        <f>IF(E87="","",VLOOKUP(E87,'ACCIONES ESTRATÉGICAS'!$M$3:$P$30,4,FALSE))</f>
        <v/>
      </c>
      <c r="I87" s="84" t="str">
        <f>IF(H87="","",IF($H$88=0,0,H87/$H$88))</f>
        <v/>
      </c>
      <c r="J87" s="79"/>
      <c r="K87" s="80"/>
      <c r="P87" s="274"/>
      <c r="Q87" s="274"/>
      <c r="R87" s="274"/>
      <c r="S87" s="274"/>
      <c r="T87" s="274"/>
      <c r="U87" s="274"/>
      <c r="V87" s="274"/>
      <c r="W87" s="274"/>
      <c r="X87" s="274"/>
      <c r="Y87" s="274"/>
      <c r="Z87" s="274"/>
      <c r="AA87" s="274"/>
      <c r="AB87" s="274"/>
      <c r="AC87" s="274"/>
      <c r="AD87" s="274"/>
      <c r="AE87" s="274"/>
      <c r="AF87" s="274"/>
      <c r="AG87" s="274"/>
      <c r="AH87" s="274"/>
      <c r="AI87" s="274"/>
      <c r="AJ87" s="274"/>
      <c r="AK87" s="274"/>
      <c r="AL87" s="274"/>
      <c r="AM87" s="274"/>
      <c r="AN87" s="274"/>
      <c r="AO87" s="274"/>
      <c r="AP87" s="274"/>
    </row>
    <row r="88" spans="3:42" s="57" customFormat="1" ht="13.9" customHeight="1" x14ac:dyDescent="0.25">
      <c r="H88" s="85">
        <f>SUM(H83:H87)</f>
        <v>0</v>
      </c>
      <c r="I88" s="85">
        <f>SUM(I83:I87)</f>
        <v>0</v>
      </c>
      <c r="K88" s="79"/>
      <c r="L88" s="80"/>
      <c r="P88" s="274"/>
      <c r="Q88" s="274"/>
      <c r="R88" s="274"/>
      <c r="S88" s="274"/>
      <c r="T88" s="274"/>
      <c r="U88" s="274"/>
      <c r="V88" s="274"/>
      <c r="W88" s="274"/>
      <c r="X88" s="274"/>
      <c r="Y88" s="274"/>
      <c r="Z88" s="274"/>
      <c r="AA88" s="274"/>
      <c r="AB88" s="274"/>
      <c r="AC88" s="274"/>
      <c r="AD88" s="274"/>
      <c r="AE88" s="274"/>
      <c r="AF88" s="274"/>
      <c r="AG88" s="274"/>
      <c r="AH88" s="274"/>
      <c r="AI88" s="274"/>
      <c r="AJ88" s="274"/>
      <c r="AK88" s="274"/>
      <c r="AL88" s="274"/>
      <c r="AM88" s="274"/>
      <c r="AN88" s="274"/>
      <c r="AO88" s="274"/>
      <c r="AP88" s="274"/>
    </row>
    <row r="89" spans="3:42" s="60" customFormat="1" ht="22.5" customHeight="1" thickBot="1" x14ac:dyDescent="0.3">
      <c r="C89" s="60" t="s">
        <v>774</v>
      </c>
      <c r="H89" s="86"/>
      <c r="I89" s="87"/>
      <c r="J89" s="88"/>
      <c r="K89" s="88"/>
      <c r="P89" s="275"/>
      <c r="Q89" s="275"/>
      <c r="R89" s="275"/>
      <c r="S89" s="275"/>
      <c r="T89" s="275"/>
      <c r="U89" s="275"/>
      <c r="V89" s="275"/>
      <c r="W89" s="275"/>
      <c r="X89" s="275"/>
      <c r="Y89" s="275"/>
      <c r="Z89" s="275"/>
      <c r="AA89" s="275"/>
      <c r="AB89" s="275"/>
      <c r="AC89" s="275"/>
      <c r="AD89" s="275"/>
      <c r="AE89" s="275"/>
      <c r="AF89" s="275"/>
      <c r="AG89" s="275"/>
      <c r="AH89" s="275"/>
      <c r="AI89" s="275"/>
      <c r="AJ89" s="275"/>
      <c r="AK89" s="275"/>
      <c r="AL89" s="275"/>
      <c r="AM89" s="275"/>
      <c r="AN89" s="275"/>
      <c r="AO89" s="275"/>
      <c r="AP89" s="275"/>
    </row>
    <row r="90" spans="3:42" s="57" customFormat="1" ht="32.450000000000003" customHeight="1" thickBot="1" x14ac:dyDescent="0.3">
      <c r="C90" s="61"/>
      <c r="D90" s="89" t="s">
        <v>8</v>
      </c>
      <c r="E90" s="90" t="s">
        <v>9</v>
      </c>
      <c r="F90" s="90" t="s">
        <v>10</v>
      </c>
      <c r="G90" s="91" t="s">
        <v>496</v>
      </c>
      <c r="H90" s="75"/>
      <c r="I90" s="92"/>
      <c r="J90" s="70">
        <v>4</v>
      </c>
      <c r="K90" s="70"/>
      <c r="L90" s="70"/>
      <c r="M90" s="70"/>
      <c r="N90" s="70"/>
      <c r="O90" s="70"/>
      <c r="P90" s="278"/>
      <c r="Q90" s="278"/>
      <c r="R90" s="278"/>
      <c r="S90" s="274"/>
      <c r="T90" s="274"/>
      <c r="U90" s="274"/>
      <c r="V90" s="274"/>
      <c r="W90" s="274"/>
      <c r="X90" s="274"/>
      <c r="Y90" s="274"/>
      <c r="Z90" s="274"/>
      <c r="AA90" s="274"/>
      <c r="AB90" s="274"/>
      <c r="AC90" s="274"/>
      <c r="AD90" s="274"/>
      <c r="AE90" s="274"/>
      <c r="AF90" s="274"/>
      <c r="AG90" s="274"/>
      <c r="AH90" s="274"/>
      <c r="AI90" s="274"/>
      <c r="AJ90" s="274"/>
      <c r="AK90" s="274"/>
      <c r="AL90" s="274"/>
      <c r="AM90" s="274"/>
      <c r="AN90" s="274"/>
      <c r="AO90" s="274"/>
      <c r="AP90" s="274"/>
    </row>
    <row r="91" spans="3:42" s="57" customFormat="1" ht="21.6" customHeight="1" x14ac:dyDescent="0.25">
      <c r="C91" s="155" t="str">
        <f>+E83</f>
        <v/>
      </c>
      <c r="D91" s="93" t="str">
        <f>IF(I83="","",I83)</f>
        <v/>
      </c>
      <c r="E91" s="397" t="str">
        <f>G80</f>
        <v/>
      </c>
      <c r="F91" s="149" t="str">
        <f>G83</f>
        <v/>
      </c>
      <c r="G91" s="400" t="str">
        <f>IF(F91="","",IF(AND(F91="",F92="",F93="",F94="",,F95=""),"",SUMPRODUCT(D91:D95,F91:F95)))</f>
        <v/>
      </c>
      <c r="H91" s="403"/>
      <c r="I91" s="94"/>
      <c r="J91" s="70"/>
      <c r="K91" s="70"/>
      <c r="L91" s="70"/>
      <c r="M91" s="70"/>
      <c r="N91" s="70"/>
      <c r="O91" s="70"/>
      <c r="P91" s="278"/>
      <c r="Q91" s="278"/>
      <c r="R91" s="278"/>
      <c r="S91" s="274"/>
      <c r="T91" s="274"/>
      <c r="U91" s="274"/>
      <c r="V91" s="274"/>
      <c r="W91" s="274"/>
      <c r="X91" s="274"/>
      <c r="Y91" s="274"/>
      <c r="Z91" s="274"/>
      <c r="AA91" s="274"/>
      <c r="AB91" s="274"/>
      <c r="AC91" s="274"/>
      <c r="AD91" s="274"/>
      <c r="AE91" s="274"/>
      <c r="AF91" s="274"/>
      <c r="AG91" s="274"/>
      <c r="AH91" s="274"/>
      <c r="AI91" s="274"/>
      <c r="AJ91" s="274"/>
      <c r="AK91" s="274"/>
      <c r="AL91" s="274"/>
      <c r="AM91" s="274"/>
      <c r="AN91" s="274"/>
      <c r="AO91" s="274"/>
      <c r="AP91" s="274"/>
    </row>
    <row r="92" spans="3:42" s="57" customFormat="1" ht="21.6" customHeight="1" x14ac:dyDescent="0.25">
      <c r="C92" s="147" t="str">
        <f>+E84</f>
        <v/>
      </c>
      <c r="D92" s="95" t="str">
        <f>IF(I84="","",I84)</f>
        <v/>
      </c>
      <c r="E92" s="398"/>
      <c r="F92" s="150" t="str">
        <f>G84</f>
        <v/>
      </c>
      <c r="G92" s="401"/>
      <c r="H92" s="403"/>
      <c r="I92" s="94"/>
      <c r="J92" s="70"/>
      <c r="K92" s="70"/>
      <c r="L92" s="70"/>
      <c r="M92" s="70"/>
      <c r="N92" s="70"/>
      <c r="O92" s="70"/>
      <c r="P92" s="278"/>
      <c r="Q92" s="278"/>
      <c r="R92" s="278"/>
      <c r="S92" s="274"/>
      <c r="T92" s="274"/>
      <c r="U92" s="274"/>
      <c r="V92" s="274"/>
      <c r="W92" s="274"/>
      <c r="X92" s="274"/>
      <c r="Y92" s="274"/>
      <c r="Z92" s="274"/>
      <c r="AA92" s="274"/>
      <c r="AB92" s="274"/>
      <c r="AC92" s="274"/>
      <c r="AD92" s="274"/>
      <c r="AE92" s="274"/>
      <c r="AF92" s="274"/>
      <c r="AG92" s="274"/>
      <c r="AH92" s="274"/>
      <c r="AI92" s="274"/>
      <c r="AJ92" s="274"/>
      <c r="AK92" s="274"/>
      <c r="AL92" s="274"/>
      <c r="AM92" s="274"/>
      <c r="AN92" s="274"/>
      <c r="AO92" s="274"/>
      <c r="AP92" s="274"/>
    </row>
    <row r="93" spans="3:42" s="57" customFormat="1" ht="21.6" customHeight="1" x14ac:dyDescent="0.25">
      <c r="C93" s="147" t="str">
        <f>+E85</f>
        <v/>
      </c>
      <c r="D93" s="95" t="str">
        <f>IF(I85="","",I85)</f>
        <v/>
      </c>
      <c r="E93" s="398"/>
      <c r="F93" s="150" t="str">
        <f>G85</f>
        <v/>
      </c>
      <c r="G93" s="401"/>
      <c r="H93" s="403"/>
      <c r="I93" s="94"/>
      <c r="J93" s="70"/>
      <c r="K93" s="70"/>
      <c r="L93" s="70"/>
      <c r="M93" s="70"/>
      <c r="N93" s="70"/>
      <c r="O93" s="70"/>
      <c r="P93" s="278"/>
      <c r="Q93" s="278"/>
      <c r="R93" s="278"/>
      <c r="S93" s="274"/>
      <c r="T93" s="274"/>
      <c r="U93" s="274"/>
      <c r="V93" s="274"/>
      <c r="W93" s="274"/>
      <c r="X93" s="274"/>
      <c r="Y93" s="274"/>
      <c r="Z93" s="274"/>
      <c r="AA93" s="274"/>
      <c r="AB93" s="274"/>
      <c r="AC93" s="274"/>
      <c r="AD93" s="274"/>
      <c r="AE93" s="274"/>
      <c r="AF93" s="274"/>
      <c r="AG93" s="274"/>
      <c r="AH93" s="274"/>
      <c r="AI93" s="274"/>
      <c r="AJ93" s="274"/>
      <c r="AK93" s="274"/>
      <c r="AL93" s="274"/>
      <c r="AM93" s="274"/>
      <c r="AN93" s="274"/>
      <c r="AO93" s="274"/>
      <c r="AP93" s="274"/>
    </row>
    <row r="94" spans="3:42" s="57" customFormat="1" ht="21.6" customHeight="1" x14ac:dyDescent="0.25">
      <c r="C94" s="147" t="str">
        <f>+E86</f>
        <v/>
      </c>
      <c r="D94" s="95" t="str">
        <f>IF(I86="","",I86)</f>
        <v/>
      </c>
      <c r="E94" s="398"/>
      <c r="F94" s="150" t="str">
        <f>G86</f>
        <v/>
      </c>
      <c r="G94" s="401"/>
      <c r="H94" s="403"/>
      <c r="I94" s="94"/>
      <c r="J94" s="70"/>
      <c r="K94" s="70"/>
      <c r="L94" s="70"/>
      <c r="M94" s="70"/>
      <c r="N94" s="70"/>
      <c r="O94" s="70"/>
      <c r="P94" s="278"/>
      <c r="Q94" s="278"/>
      <c r="R94" s="278"/>
      <c r="S94" s="274"/>
      <c r="T94" s="274"/>
      <c r="U94" s="274"/>
      <c r="V94" s="274"/>
      <c r="W94" s="274"/>
      <c r="X94" s="274"/>
      <c r="Y94" s="274"/>
      <c r="Z94" s="274"/>
      <c r="AA94" s="274"/>
      <c r="AB94" s="274"/>
      <c r="AC94" s="274"/>
      <c r="AD94" s="274"/>
      <c r="AE94" s="274"/>
      <c r="AF94" s="274"/>
      <c r="AG94" s="274"/>
      <c r="AH94" s="274"/>
      <c r="AI94" s="274"/>
      <c r="AJ94" s="274"/>
      <c r="AK94" s="274"/>
      <c r="AL94" s="274"/>
      <c r="AM94" s="274"/>
      <c r="AN94" s="274"/>
      <c r="AO94" s="274"/>
      <c r="AP94" s="274"/>
    </row>
    <row r="95" spans="3:42" s="57" customFormat="1" ht="21.6" customHeight="1" thickBot="1" x14ac:dyDescent="0.3">
      <c r="C95" s="148" t="str">
        <f>+E87</f>
        <v/>
      </c>
      <c r="D95" s="96" t="str">
        <f>IF(I87="","",I87)</f>
        <v/>
      </c>
      <c r="E95" s="399"/>
      <c r="F95" s="151" t="str">
        <f>G87</f>
        <v/>
      </c>
      <c r="G95" s="402"/>
      <c r="H95" s="403"/>
      <c r="I95" s="94"/>
      <c r="J95" s="70"/>
      <c r="K95" s="70"/>
      <c r="L95" s="70"/>
      <c r="M95" s="70"/>
      <c r="N95" s="70"/>
      <c r="O95" s="70"/>
      <c r="P95" s="278"/>
      <c r="Q95" s="278"/>
      <c r="R95" s="278"/>
      <c r="S95" s="274"/>
      <c r="T95" s="274"/>
      <c r="U95" s="274"/>
      <c r="V95" s="274"/>
      <c r="W95" s="274"/>
      <c r="X95" s="274"/>
      <c r="Y95" s="274"/>
      <c r="Z95" s="274"/>
      <c r="AA95" s="274"/>
      <c r="AB95" s="274"/>
      <c r="AC95" s="274"/>
      <c r="AD95" s="274"/>
      <c r="AE95" s="274"/>
      <c r="AF95" s="274"/>
      <c r="AG95" s="274"/>
      <c r="AH95" s="274"/>
      <c r="AI95" s="274"/>
      <c r="AJ95" s="274"/>
      <c r="AK95" s="274"/>
      <c r="AL95" s="274"/>
      <c r="AM95" s="274"/>
      <c r="AN95" s="274"/>
      <c r="AO95" s="274"/>
      <c r="AP95" s="274"/>
    </row>
    <row r="96" spans="3:42" s="57" customFormat="1" ht="30" customHeight="1" thickBot="1" x14ac:dyDescent="0.3">
      <c r="C96" s="61"/>
      <c r="D96" s="61"/>
      <c r="E96" s="392" t="s">
        <v>777</v>
      </c>
      <c r="F96" s="393"/>
      <c r="G96" s="97" t="str">
        <f>IFERROR(E91*G91,"")</f>
        <v/>
      </c>
      <c r="H96" s="98" t="str">
        <f>G96</f>
        <v/>
      </c>
      <c r="I96" s="99" t="str">
        <f>IF(OR(G96="",NOT(ISNUMBER(G96))), "", IF(G96&lt;=24, "RB",IF(G96&lt;=40, "RM", IF(G96&lt;=64, "RA", IF(G96&lt;=100, "RMA", "")))))</f>
        <v/>
      </c>
      <c r="J96" s="99" t="str">
        <f>IFERROR(VLOOKUP(I96,DATOS!B56:C59,2,FALSE),"")</f>
        <v/>
      </c>
      <c r="K96" s="99"/>
      <c r="N96" s="70"/>
      <c r="O96" s="70"/>
      <c r="P96" s="278"/>
      <c r="Q96" s="278"/>
      <c r="R96" s="278"/>
      <c r="S96" s="274"/>
      <c r="T96" s="274"/>
      <c r="U96" s="274"/>
      <c r="V96" s="274"/>
      <c r="W96" s="274"/>
      <c r="X96" s="274"/>
      <c r="Y96" s="274"/>
      <c r="Z96" s="274"/>
      <c r="AA96" s="274"/>
      <c r="AB96" s="274"/>
      <c r="AC96" s="274"/>
      <c r="AD96" s="274"/>
      <c r="AE96" s="274"/>
      <c r="AF96" s="274"/>
      <c r="AG96" s="274"/>
      <c r="AH96" s="274"/>
      <c r="AI96" s="274"/>
      <c r="AJ96" s="274"/>
      <c r="AK96" s="274"/>
      <c r="AL96" s="274"/>
      <c r="AM96" s="274"/>
      <c r="AN96" s="274"/>
      <c r="AO96" s="274"/>
      <c r="AP96" s="274"/>
    </row>
    <row r="97" spans="2:42" s="57" customFormat="1" ht="7.9" customHeight="1" x14ac:dyDescent="0.25">
      <c r="I97" s="58" t="e">
        <f>VLOOKUP(I96,DATOS!D56:G59,4,FALSE)</f>
        <v>#N/A</v>
      </c>
      <c r="P97" s="274"/>
      <c r="Q97" s="274"/>
      <c r="R97" s="274"/>
      <c r="S97" s="274"/>
      <c r="T97" s="274"/>
      <c r="U97" s="274"/>
      <c r="V97" s="274"/>
      <c r="W97" s="274"/>
      <c r="X97" s="274"/>
      <c r="Y97" s="274"/>
      <c r="Z97" s="274"/>
      <c r="AA97" s="274"/>
      <c r="AB97" s="274"/>
      <c r="AC97" s="274"/>
      <c r="AD97" s="274"/>
      <c r="AE97" s="274"/>
      <c r="AF97" s="274"/>
      <c r="AG97" s="274"/>
      <c r="AH97" s="274"/>
      <c r="AI97" s="274"/>
      <c r="AJ97" s="274"/>
      <c r="AK97" s="274"/>
      <c r="AL97" s="274"/>
      <c r="AM97" s="274"/>
      <c r="AN97" s="274"/>
      <c r="AO97" s="274"/>
      <c r="AP97" s="274"/>
    </row>
    <row r="98" spans="2:42" s="57" customFormat="1" ht="24" customHeight="1" thickBot="1" x14ac:dyDescent="0.3">
      <c r="C98" s="60" t="s">
        <v>292</v>
      </c>
      <c r="I98" s="61"/>
      <c r="P98" s="274"/>
      <c r="Q98" s="274"/>
      <c r="R98" s="274"/>
      <c r="S98" s="274"/>
      <c r="T98" s="274"/>
      <c r="U98" s="274"/>
      <c r="V98" s="274"/>
      <c r="W98" s="274"/>
      <c r="X98" s="274"/>
      <c r="Y98" s="274"/>
      <c r="Z98" s="274"/>
      <c r="AA98" s="274"/>
      <c r="AB98" s="274"/>
      <c r="AC98" s="274"/>
      <c r="AD98" s="274"/>
      <c r="AE98" s="274"/>
      <c r="AF98" s="274"/>
      <c r="AG98" s="274"/>
      <c r="AH98" s="274"/>
      <c r="AI98" s="274"/>
      <c r="AJ98" s="274"/>
      <c r="AK98" s="274"/>
      <c r="AL98" s="274"/>
      <c r="AM98" s="274"/>
      <c r="AN98" s="274"/>
      <c r="AO98" s="274"/>
      <c r="AP98" s="274"/>
    </row>
    <row r="99" spans="2:42" s="57" customFormat="1" ht="38.450000000000003" customHeight="1" thickBot="1" x14ac:dyDescent="0.3">
      <c r="C99" s="146" t="s">
        <v>512</v>
      </c>
      <c r="D99" s="179"/>
      <c r="E99" s="57" t="str">
        <f>IF(D99="","",VLOOKUP(D99,DATOS!C48:F51,4,FALSE))</f>
        <v/>
      </c>
      <c r="F99" s="69"/>
      <c r="G99" s="61"/>
      <c r="P99" s="274"/>
      <c r="Q99" s="274"/>
      <c r="R99" s="274"/>
      <c r="S99" s="274"/>
      <c r="T99" s="274"/>
      <c r="U99" s="274"/>
      <c r="V99" s="274"/>
      <c r="W99" s="274"/>
      <c r="X99" s="274"/>
      <c r="Y99" s="274"/>
      <c r="Z99" s="274"/>
      <c r="AA99" s="274"/>
      <c r="AB99" s="274"/>
      <c r="AC99" s="274"/>
      <c r="AD99" s="274"/>
      <c r="AE99" s="274"/>
      <c r="AF99" s="274"/>
      <c r="AG99" s="274"/>
      <c r="AH99" s="274"/>
      <c r="AI99" s="274"/>
      <c r="AJ99" s="274"/>
      <c r="AK99" s="274"/>
      <c r="AL99" s="274"/>
      <c r="AM99" s="274"/>
      <c r="AN99" s="274"/>
      <c r="AO99" s="274"/>
      <c r="AP99" s="274"/>
    </row>
    <row r="100" spans="2:42" s="57" customFormat="1" ht="7.9" customHeight="1" thickBot="1" x14ac:dyDescent="0.3">
      <c r="D100" s="58" t="str">
        <f>IF(D99="","",VLOOKUP(D99,DATOS!C48:D51,2,FALSE))</f>
        <v/>
      </c>
      <c r="F100" s="61"/>
      <c r="I100" s="61"/>
      <c r="P100" s="274"/>
      <c r="Q100" s="274"/>
      <c r="R100" s="274"/>
      <c r="S100" s="274"/>
      <c r="T100" s="274"/>
      <c r="U100" s="274"/>
      <c r="V100" s="274"/>
      <c r="W100" s="274"/>
      <c r="X100" s="274"/>
      <c r="Y100" s="274"/>
      <c r="Z100" s="274"/>
      <c r="AA100" s="274"/>
      <c r="AB100" s="274"/>
      <c r="AC100" s="274"/>
      <c r="AD100" s="274"/>
      <c r="AE100" s="274"/>
      <c r="AF100" s="274"/>
      <c r="AG100" s="274"/>
      <c r="AH100" s="274"/>
      <c r="AI100" s="274"/>
      <c r="AJ100" s="274"/>
      <c r="AK100" s="274"/>
      <c r="AL100" s="274"/>
      <c r="AM100" s="274"/>
      <c r="AN100" s="274"/>
      <c r="AO100" s="274"/>
      <c r="AP100" s="274"/>
    </row>
    <row r="101" spans="2:42" s="57" customFormat="1" ht="20.45" customHeight="1" thickBot="1" x14ac:dyDescent="0.3">
      <c r="C101" s="100" t="s">
        <v>336</v>
      </c>
      <c r="D101" s="58"/>
      <c r="E101" s="101" t="str">
        <f>IF(OR(I96="",D99=""),"",IF(AND(D100&gt;=3,I97&gt;=3),"Sí","No"))</f>
        <v/>
      </c>
      <c r="F101" s="61"/>
      <c r="I101" s="61"/>
      <c r="P101" s="274"/>
      <c r="Q101" s="274"/>
      <c r="R101" s="274"/>
      <c r="S101" s="274"/>
      <c r="T101" s="274"/>
      <c r="U101" s="274"/>
      <c r="V101" s="274"/>
      <c r="W101" s="274"/>
      <c r="X101" s="274"/>
      <c r="Y101" s="274"/>
      <c r="Z101" s="274"/>
      <c r="AA101" s="274"/>
      <c r="AB101" s="274"/>
      <c r="AC101" s="274"/>
      <c r="AD101" s="274"/>
      <c r="AE101" s="274"/>
      <c r="AF101" s="274"/>
      <c r="AG101" s="274"/>
      <c r="AH101" s="274"/>
      <c r="AI101" s="274"/>
      <c r="AJ101" s="274"/>
      <c r="AK101" s="274"/>
      <c r="AL101" s="274"/>
      <c r="AM101" s="274"/>
      <c r="AN101" s="274"/>
      <c r="AO101" s="274"/>
      <c r="AP101" s="274"/>
    </row>
    <row r="102" spans="2:42" s="57" customFormat="1" ht="13.5" customHeight="1" x14ac:dyDescent="0.25">
      <c r="D102" s="58"/>
      <c r="F102" s="61"/>
      <c r="I102" s="61"/>
      <c r="P102" s="274"/>
      <c r="Q102" s="274"/>
      <c r="R102" s="274"/>
      <c r="S102" s="274"/>
      <c r="T102" s="274"/>
      <c r="U102" s="274"/>
      <c r="V102" s="274"/>
      <c r="W102" s="274"/>
      <c r="X102" s="274"/>
      <c r="Y102" s="274"/>
      <c r="Z102" s="274"/>
      <c r="AA102" s="274"/>
      <c r="AB102" s="274"/>
      <c r="AC102" s="274"/>
      <c r="AD102" s="274"/>
      <c r="AE102" s="274"/>
      <c r="AF102" s="274"/>
      <c r="AG102" s="274"/>
      <c r="AH102" s="274"/>
      <c r="AI102" s="274"/>
      <c r="AJ102" s="274"/>
      <c r="AK102" s="274"/>
      <c r="AL102" s="274"/>
      <c r="AM102" s="274"/>
      <c r="AN102" s="274"/>
      <c r="AO102" s="274"/>
      <c r="AP102" s="274"/>
    </row>
    <row r="103" spans="2:42" s="55" customFormat="1" ht="29.45" customHeight="1" thickBot="1" x14ac:dyDescent="0.3">
      <c r="B103" s="54" t="s">
        <v>775</v>
      </c>
      <c r="I103" s="56"/>
      <c r="P103" s="273"/>
      <c r="Q103" s="273"/>
      <c r="R103" s="273"/>
      <c r="S103" s="273"/>
      <c r="T103" s="273"/>
      <c r="U103" s="273"/>
      <c r="V103" s="273"/>
      <c r="W103" s="273"/>
      <c r="X103" s="273"/>
      <c r="Y103" s="273"/>
      <c r="Z103" s="273"/>
      <c r="AA103" s="273"/>
      <c r="AB103" s="273"/>
      <c r="AC103" s="273"/>
      <c r="AD103" s="273"/>
      <c r="AE103" s="273"/>
      <c r="AF103" s="273"/>
      <c r="AG103" s="273"/>
      <c r="AH103" s="273"/>
      <c r="AI103" s="273"/>
      <c r="AJ103" s="273"/>
      <c r="AK103" s="273"/>
      <c r="AL103" s="273"/>
      <c r="AM103" s="273"/>
      <c r="AN103" s="273"/>
      <c r="AO103" s="273"/>
      <c r="AP103" s="273"/>
    </row>
    <row r="104" spans="2:42" s="60" customFormat="1" ht="22.5" customHeight="1" thickBot="1" x14ac:dyDescent="0.3">
      <c r="C104" s="446" t="s">
        <v>29</v>
      </c>
      <c r="D104" s="446"/>
      <c r="E104" s="446"/>
      <c r="F104" s="447" t="s">
        <v>17</v>
      </c>
      <c r="G104" s="448"/>
      <c r="H104" s="92">
        <f>VLOOKUP(F104,DATOS!C64:E75,3,FALSE)</f>
        <v>3</v>
      </c>
      <c r="I104" s="92"/>
      <c r="J104" s="92"/>
      <c r="K104" s="92"/>
      <c r="P104" s="275"/>
      <c r="Q104" s="275"/>
      <c r="R104" s="275"/>
      <c r="S104" s="275"/>
      <c r="T104" s="275"/>
      <c r="U104" s="275"/>
      <c r="V104" s="275"/>
      <c r="W104" s="275"/>
      <c r="X104" s="275"/>
      <c r="Y104" s="275"/>
      <c r="Z104" s="275"/>
      <c r="AA104" s="275"/>
      <c r="AB104" s="275"/>
      <c r="AC104" s="275"/>
      <c r="AD104" s="275"/>
      <c r="AE104" s="275"/>
      <c r="AF104" s="275"/>
      <c r="AG104" s="275"/>
      <c r="AH104" s="275"/>
      <c r="AI104" s="275"/>
      <c r="AJ104" s="275"/>
      <c r="AK104" s="275"/>
      <c r="AL104" s="275"/>
      <c r="AM104" s="275"/>
      <c r="AN104" s="275"/>
      <c r="AO104" s="275"/>
      <c r="AP104" s="275"/>
    </row>
    <row r="105" spans="2:42" s="60" customFormat="1" ht="11.45" customHeight="1" thickBot="1" x14ac:dyDescent="0.3">
      <c r="C105" s="67"/>
      <c r="D105" s="67"/>
      <c r="E105" s="67"/>
      <c r="F105" s="67"/>
      <c r="G105" s="67"/>
      <c r="H105" s="67"/>
      <c r="I105" s="67"/>
      <c r="J105" s="92"/>
      <c r="K105" s="92"/>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275"/>
      <c r="AM105" s="275"/>
      <c r="AN105" s="275"/>
      <c r="AO105" s="275"/>
      <c r="AP105" s="275"/>
    </row>
    <row r="106" spans="2:42" s="60" customFormat="1" ht="38.450000000000003" customHeight="1" thickBot="1" x14ac:dyDescent="0.3">
      <c r="C106" s="449" t="str">
        <f>IF(F104="","",VLOOKUP(F104,DATOS!C63:F75,4,FALSE))</f>
        <v>Consiste en reducir la probabilidad de ocurrencia y/o el impacto de la amenaza.</v>
      </c>
      <c r="D106" s="450"/>
      <c r="E106" s="450"/>
      <c r="F106" s="450"/>
      <c r="G106" s="450"/>
      <c r="H106" s="451"/>
      <c r="I106" s="67"/>
      <c r="J106" s="92"/>
      <c r="K106" s="92"/>
      <c r="P106" s="275"/>
      <c r="Q106" s="275"/>
      <c r="R106" s="275"/>
      <c r="S106" s="275"/>
      <c r="T106" s="275"/>
      <c r="U106" s="275"/>
      <c r="V106" s="275"/>
      <c r="W106" s="275"/>
      <c r="X106" s="275"/>
      <c r="Y106" s="275"/>
      <c r="Z106" s="275"/>
      <c r="AA106" s="275"/>
      <c r="AB106" s="275"/>
      <c r="AC106" s="275"/>
      <c r="AD106" s="275"/>
      <c r="AE106" s="275"/>
      <c r="AF106" s="275"/>
      <c r="AG106" s="275"/>
      <c r="AH106" s="275"/>
      <c r="AI106" s="275"/>
      <c r="AJ106" s="275"/>
      <c r="AK106" s="275"/>
      <c r="AL106" s="275"/>
      <c r="AM106" s="275"/>
      <c r="AN106" s="275"/>
      <c r="AO106" s="275"/>
      <c r="AP106" s="275"/>
    </row>
    <row r="107" spans="2:42" s="60" customFormat="1" ht="8.4499999999999993" customHeight="1" x14ac:dyDescent="0.25">
      <c r="C107" s="67"/>
      <c r="D107" s="67"/>
      <c r="E107" s="67"/>
      <c r="F107" s="67"/>
      <c r="G107" s="67"/>
      <c r="H107" s="67"/>
      <c r="I107" s="67"/>
      <c r="J107" s="92"/>
      <c r="K107" s="92"/>
      <c r="P107" s="275"/>
      <c r="Q107" s="275"/>
      <c r="R107" s="275"/>
      <c r="S107" s="275"/>
      <c r="T107" s="275"/>
      <c r="U107" s="275"/>
      <c r="V107" s="275"/>
      <c r="W107" s="275"/>
      <c r="X107" s="275"/>
      <c r="Y107" s="275"/>
      <c r="Z107" s="275"/>
      <c r="AA107" s="275"/>
      <c r="AB107" s="275"/>
      <c r="AC107" s="275"/>
      <c r="AD107" s="275"/>
      <c r="AE107" s="275"/>
      <c r="AF107" s="275"/>
      <c r="AG107" s="275"/>
      <c r="AH107" s="275"/>
      <c r="AI107" s="275"/>
      <c r="AJ107" s="275"/>
      <c r="AK107" s="275"/>
      <c r="AL107" s="275"/>
      <c r="AM107" s="275"/>
      <c r="AN107" s="275"/>
      <c r="AO107" s="275"/>
      <c r="AP107" s="275"/>
    </row>
    <row r="108" spans="2:42" s="60" customFormat="1" ht="22.5" customHeight="1" x14ac:dyDescent="0.25">
      <c r="C108" s="60" t="s">
        <v>312</v>
      </c>
      <c r="I108" s="67"/>
      <c r="P108" s="275"/>
      <c r="Q108" s="275"/>
      <c r="R108" s="275"/>
      <c r="S108" s="275"/>
      <c r="T108" s="275"/>
      <c r="U108" s="275"/>
      <c r="V108" s="275"/>
      <c r="W108" s="275"/>
      <c r="X108" s="275"/>
      <c r="Y108" s="275"/>
      <c r="Z108" s="275"/>
      <c r="AA108" s="275"/>
      <c r="AB108" s="275"/>
      <c r="AC108" s="275"/>
      <c r="AD108" s="275"/>
      <c r="AE108" s="275"/>
      <c r="AF108" s="275"/>
      <c r="AG108" s="275"/>
      <c r="AH108" s="275"/>
      <c r="AI108" s="275"/>
      <c r="AJ108" s="275"/>
      <c r="AK108" s="275"/>
      <c r="AL108" s="275"/>
      <c r="AM108" s="275"/>
      <c r="AN108" s="275"/>
      <c r="AO108" s="275"/>
      <c r="AP108" s="275"/>
    </row>
    <row r="109" spans="2:42" s="57" customFormat="1" ht="24.75" customHeight="1" thickBot="1" x14ac:dyDescent="0.3">
      <c r="C109" s="452" t="s">
        <v>30</v>
      </c>
      <c r="D109" s="452"/>
      <c r="E109" s="452"/>
      <c r="F109" s="452"/>
      <c r="G109" s="452"/>
      <c r="H109" s="452"/>
      <c r="I109" s="75"/>
      <c r="P109" s="274"/>
      <c r="Q109" s="274"/>
      <c r="R109" s="274"/>
      <c r="S109" s="274"/>
      <c r="T109" s="274"/>
      <c r="U109" s="274"/>
      <c r="V109" s="274"/>
      <c r="W109" s="274"/>
      <c r="X109" s="274"/>
      <c r="Y109" s="274"/>
      <c r="Z109" s="274"/>
      <c r="AA109" s="274"/>
      <c r="AB109" s="274"/>
      <c r="AC109" s="274"/>
      <c r="AD109" s="274"/>
      <c r="AE109" s="274"/>
      <c r="AF109" s="274"/>
      <c r="AG109" s="274"/>
      <c r="AH109" s="274"/>
      <c r="AI109" s="274"/>
      <c r="AJ109" s="274"/>
      <c r="AK109" s="274"/>
      <c r="AL109" s="274"/>
      <c r="AM109" s="274"/>
      <c r="AN109" s="274"/>
      <c r="AO109" s="274"/>
      <c r="AP109" s="274"/>
    </row>
    <row r="110" spans="2:42" s="57" customFormat="1" ht="51.6" customHeight="1" thickBot="1" x14ac:dyDescent="0.3">
      <c r="C110" s="394"/>
      <c r="D110" s="395"/>
      <c r="E110" s="395"/>
      <c r="F110" s="395"/>
      <c r="G110" s="395"/>
      <c r="H110" s="396"/>
      <c r="I110" s="68"/>
      <c r="P110" s="274"/>
      <c r="Q110" s="274"/>
      <c r="R110" s="274"/>
      <c r="S110" s="274"/>
      <c r="T110" s="274"/>
      <c r="U110" s="274"/>
      <c r="V110" s="274"/>
      <c r="W110" s="274"/>
      <c r="X110" s="274"/>
      <c r="Y110" s="274"/>
      <c r="Z110" s="274"/>
      <c r="AA110" s="274"/>
      <c r="AB110" s="274"/>
      <c r="AC110" s="274"/>
      <c r="AD110" s="274"/>
      <c r="AE110" s="274"/>
      <c r="AF110" s="274"/>
      <c r="AG110" s="274"/>
      <c r="AH110" s="274"/>
      <c r="AI110" s="274"/>
      <c r="AJ110" s="274"/>
      <c r="AK110" s="274"/>
      <c r="AL110" s="274"/>
      <c r="AM110" s="274"/>
      <c r="AN110" s="274"/>
      <c r="AO110" s="274"/>
      <c r="AP110" s="274"/>
    </row>
    <row r="111" spans="2:42" s="57" customFormat="1" ht="7.9" customHeight="1" thickBot="1" x14ac:dyDescent="0.3">
      <c r="C111" s="102"/>
      <c r="D111" s="102"/>
      <c r="E111" s="102"/>
      <c r="F111" s="102"/>
      <c r="G111" s="102"/>
      <c r="H111" s="102"/>
      <c r="I111" s="68"/>
      <c r="P111" s="274"/>
      <c r="Q111" s="274"/>
      <c r="R111" s="274"/>
      <c r="S111" s="274"/>
      <c r="T111" s="274"/>
      <c r="U111" s="274"/>
      <c r="V111" s="274"/>
      <c r="W111" s="274"/>
      <c r="X111" s="274"/>
      <c r="Y111" s="274"/>
      <c r="Z111" s="274"/>
      <c r="AA111" s="274"/>
      <c r="AB111" s="274"/>
      <c r="AC111" s="274"/>
      <c r="AD111" s="274"/>
      <c r="AE111" s="274"/>
      <c r="AF111" s="274"/>
      <c r="AG111" s="274"/>
      <c r="AH111" s="274"/>
      <c r="AI111" s="274"/>
      <c r="AJ111" s="274"/>
      <c r="AK111" s="274"/>
      <c r="AL111" s="274"/>
      <c r="AM111" s="274"/>
      <c r="AN111" s="274"/>
      <c r="AO111" s="274"/>
      <c r="AP111" s="274"/>
    </row>
    <row r="112" spans="2:42" s="57" customFormat="1" ht="29.45" customHeight="1" thickBot="1" x14ac:dyDescent="0.3">
      <c r="C112" s="60" t="s">
        <v>33</v>
      </c>
      <c r="D112" s="152"/>
      <c r="E112" s="152"/>
      <c r="F112" s="152"/>
      <c r="G112" s="152"/>
      <c r="H112" s="152"/>
      <c r="I112" s="53"/>
      <c r="L112" s="464" t="s">
        <v>780</v>
      </c>
      <c r="M112" s="465"/>
      <c r="N112"/>
      <c r="O112"/>
      <c r="P112" s="276"/>
      <c r="Q112" s="276"/>
      <c r="R112" s="276"/>
      <c r="S112" s="276"/>
      <c r="T112" s="276"/>
      <c r="U112" s="276"/>
      <c r="V112" s="276"/>
      <c r="W112" s="276"/>
      <c r="X112" s="276"/>
      <c r="Y112" s="276"/>
      <c r="Z112" s="276"/>
      <c r="AA112" s="276"/>
      <c r="AB112" s="276"/>
      <c r="AC112" s="276"/>
      <c r="AD112" s="276"/>
      <c r="AE112" s="276"/>
      <c r="AF112" s="276"/>
      <c r="AG112" s="276"/>
      <c r="AH112" s="276"/>
      <c r="AI112" s="276"/>
      <c r="AJ112" s="274"/>
      <c r="AK112" s="274"/>
      <c r="AL112" s="274"/>
      <c r="AM112" s="274"/>
      <c r="AN112" s="274"/>
      <c r="AO112" s="274"/>
      <c r="AP112" s="274"/>
    </row>
    <row r="113" spans="2:42" s="60" customFormat="1" ht="27" customHeight="1" thickBot="1" x14ac:dyDescent="0.3">
      <c r="I113" s="103" t="s">
        <v>7</v>
      </c>
      <c r="J113" s="104" t="s">
        <v>343</v>
      </c>
      <c r="K113" s="105" t="s">
        <v>344</v>
      </c>
      <c r="L113" s="264" t="s">
        <v>778</v>
      </c>
      <c r="M113" s="265" t="s">
        <v>779</v>
      </c>
      <c r="N113"/>
      <c r="O113"/>
      <c r="P113" s="276"/>
      <c r="Q113" s="276"/>
      <c r="R113" s="276"/>
      <c r="S113" s="276"/>
      <c r="T113" s="276"/>
      <c r="U113" s="276"/>
      <c r="V113" s="276"/>
      <c r="W113" s="276"/>
      <c r="X113" s="276"/>
      <c r="Y113" s="276"/>
      <c r="Z113" s="276"/>
      <c r="AA113" s="276"/>
      <c r="AB113" s="276"/>
      <c r="AC113" s="276"/>
      <c r="AD113" s="276"/>
      <c r="AE113" s="276"/>
      <c r="AF113" s="276"/>
      <c r="AG113" s="276"/>
      <c r="AH113" s="276"/>
      <c r="AI113" s="276"/>
      <c r="AJ113" s="275"/>
      <c r="AK113" s="275"/>
      <c r="AL113" s="275"/>
      <c r="AM113" s="275"/>
      <c r="AN113" s="275"/>
      <c r="AO113" s="275"/>
      <c r="AP113" s="275"/>
    </row>
    <row r="114" spans="2:42" s="60" customFormat="1" ht="28.9" customHeight="1" x14ac:dyDescent="0.25">
      <c r="D114" s="106" t="s">
        <v>34</v>
      </c>
      <c r="E114" s="453"/>
      <c r="F114" s="453"/>
      <c r="G114" s="453"/>
      <c r="H114" s="454"/>
      <c r="I114" s="180"/>
      <c r="J114" s="181"/>
      <c r="K114" s="182"/>
      <c r="L114" s="266"/>
      <c r="M114" s="267"/>
      <c r="N114"/>
      <c r="O114"/>
      <c r="P114" s="276"/>
      <c r="Q114" s="276"/>
      <c r="R114" s="276"/>
      <c r="S114" s="276"/>
      <c r="T114" s="276"/>
      <c r="U114" s="276"/>
      <c r="V114" s="276"/>
      <c r="W114" s="276"/>
      <c r="X114" s="276"/>
      <c r="Y114" s="276"/>
      <c r="Z114" s="276"/>
      <c r="AA114" s="276"/>
      <c r="AB114" s="276"/>
      <c r="AC114" s="276"/>
      <c r="AD114" s="276"/>
      <c r="AE114" s="276"/>
      <c r="AF114" s="276"/>
      <c r="AG114" s="276"/>
      <c r="AH114" s="276"/>
      <c r="AI114" s="276"/>
      <c r="AJ114" s="275"/>
      <c r="AK114" s="275"/>
      <c r="AL114" s="275"/>
      <c r="AM114" s="275"/>
      <c r="AN114" s="275"/>
      <c r="AO114" s="275"/>
      <c r="AP114" s="275"/>
    </row>
    <row r="115" spans="2:42" s="60" customFormat="1" ht="24" customHeight="1" x14ac:dyDescent="0.25">
      <c r="C115" s="57"/>
      <c r="D115" s="107" t="s">
        <v>35</v>
      </c>
      <c r="E115" s="455"/>
      <c r="F115" s="455"/>
      <c r="G115" s="455"/>
      <c r="H115" s="456"/>
      <c r="I115" s="183"/>
      <c r="J115" s="184"/>
      <c r="K115" s="185"/>
      <c r="L115" s="173"/>
      <c r="M115" s="262"/>
      <c r="N115"/>
      <c r="O115"/>
      <c r="P115" s="276"/>
      <c r="Q115" s="276"/>
      <c r="R115" s="276"/>
      <c r="S115" s="276"/>
      <c r="T115" s="276"/>
      <c r="U115" s="276"/>
      <c r="V115" s="276"/>
      <c r="W115" s="276"/>
      <c r="X115" s="276"/>
      <c r="Y115" s="276"/>
      <c r="Z115" s="276"/>
      <c r="AA115" s="276"/>
      <c r="AB115" s="276"/>
      <c r="AC115" s="276"/>
      <c r="AD115" s="276"/>
      <c r="AE115" s="276"/>
      <c r="AF115" s="276"/>
      <c r="AG115" s="276"/>
      <c r="AH115" s="276"/>
      <c r="AI115" s="276"/>
      <c r="AJ115" s="275"/>
      <c r="AK115" s="275"/>
      <c r="AL115" s="275"/>
      <c r="AM115" s="275"/>
      <c r="AN115" s="275"/>
      <c r="AO115" s="275"/>
      <c r="AP115" s="275"/>
    </row>
    <row r="116" spans="2:42" s="60" customFormat="1" ht="24" customHeight="1" x14ac:dyDescent="0.25">
      <c r="C116" s="57"/>
      <c r="D116" s="107" t="s">
        <v>36</v>
      </c>
      <c r="E116" s="455"/>
      <c r="F116" s="455"/>
      <c r="G116" s="455"/>
      <c r="H116" s="456"/>
      <c r="I116" s="183"/>
      <c r="J116" s="184"/>
      <c r="K116" s="185"/>
      <c r="L116" s="173"/>
      <c r="M116" s="262"/>
      <c r="N116"/>
      <c r="O116"/>
      <c r="P116" s="276"/>
      <c r="Q116" s="276"/>
      <c r="R116" s="276"/>
      <c r="S116" s="276"/>
      <c r="T116" s="276"/>
      <c r="U116" s="276"/>
      <c r="V116" s="276"/>
      <c r="W116" s="276"/>
      <c r="X116" s="276"/>
      <c r="Y116" s="276"/>
      <c r="Z116" s="276"/>
      <c r="AA116" s="276"/>
      <c r="AB116" s="276"/>
      <c r="AC116" s="276"/>
      <c r="AD116" s="276"/>
      <c r="AE116" s="276"/>
      <c r="AF116" s="276"/>
      <c r="AG116" s="276"/>
      <c r="AH116" s="276"/>
      <c r="AI116" s="276"/>
      <c r="AJ116" s="275"/>
      <c r="AK116" s="275"/>
      <c r="AL116" s="275"/>
      <c r="AM116" s="275"/>
      <c r="AN116" s="275"/>
      <c r="AO116" s="275"/>
      <c r="AP116" s="275"/>
    </row>
    <row r="117" spans="2:42" s="60" customFormat="1" ht="24" customHeight="1" x14ac:dyDescent="0.25">
      <c r="C117" s="57"/>
      <c r="D117" s="107" t="s">
        <v>38</v>
      </c>
      <c r="E117" s="455"/>
      <c r="F117" s="455"/>
      <c r="G117" s="455"/>
      <c r="H117" s="456"/>
      <c r="I117" s="183"/>
      <c r="J117" s="184"/>
      <c r="K117" s="185"/>
      <c r="L117" s="173"/>
      <c r="M117" s="262"/>
      <c r="N117"/>
      <c r="O117"/>
      <c r="P117" s="276"/>
      <c r="Q117" s="276"/>
      <c r="R117" s="276"/>
      <c r="S117" s="276"/>
      <c r="T117" s="276"/>
      <c r="U117" s="276"/>
      <c r="V117" s="276"/>
      <c r="W117" s="276"/>
      <c r="X117" s="276"/>
      <c r="Y117" s="276"/>
      <c r="Z117" s="276"/>
      <c r="AA117" s="276"/>
      <c r="AB117" s="276"/>
      <c r="AC117" s="276"/>
      <c r="AD117" s="276"/>
      <c r="AE117" s="276"/>
      <c r="AF117" s="276"/>
      <c r="AG117" s="276"/>
      <c r="AH117" s="276"/>
      <c r="AI117" s="276"/>
      <c r="AJ117" s="275"/>
      <c r="AK117" s="275"/>
      <c r="AL117" s="275"/>
      <c r="AM117" s="275"/>
      <c r="AN117" s="275"/>
      <c r="AO117" s="275"/>
      <c r="AP117" s="275"/>
    </row>
    <row r="118" spans="2:42" s="57" customFormat="1" ht="24" customHeight="1" thickBot="1" x14ac:dyDescent="0.3">
      <c r="D118" s="108" t="s">
        <v>39</v>
      </c>
      <c r="E118" s="444"/>
      <c r="F118" s="444"/>
      <c r="G118" s="444"/>
      <c r="H118" s="445"/>
      <c r="I118" s="186"/>
      <c r="J118" s="187"/>
      <c r="K118" s="188"/>
      <c r="L118" s="174"/>
      <c r="M118" s="263"/>
      <c r="N118"/>
      <c r="O118"/>
      <c r="P118" s="276"/>
      <c r="Q118" s="276"/>
      <c r="R118" s="276"/>
      <c r="S118" s="276"/>
      <c r="T118" s="276"/>
      <c r="U118" s="276"/>
      <c r="V118" s="276"/>
      <c r="W118" s="276"/>
      <c r="X118" s="276"/>
      <c r="Y118" s="276"/>
      <c r="Z118" s="276"/>
      <c r="AA118" s="276"/>
      <c r="AB118" s="276"/>
      <c r="AC118" s="276"/>
      <c r="AD118" s="276"/>
      <c r="AE118" s="276"/>
      <c r="AF118" s="276"/>
      <c r="AG118" s="276"/>
      <c r="AH118" s="276"/>
      <c r="AI118" s="276"/>
      <c r="AJ118" s="274"/>
      <c r="AK118" s="274"/>
      <c r="AL118" s="274"/>
      <c r="AM118" s="274"/>
      <c r="AN118" s="274"/>
      <c r="AO118" s="274"/>
      <c r="AP118" s="274"/>
    </row>
    <row r="119" spans="2:42" s="57" customFormat="1" ht="19.149999999999999" customHeight="1" x14ac:dyDescent="0.25">
      <c r="C119" s="61"/>
      <c r="D119" s="61"/>
      <c r="E119" s="61"/>
      <c r="F119" s="61"/>
      <c r="G119" s="61"/>
      <c r="H119" s="61"/>
      <c r="I119" s="109">
        <f>SUM(I114:I118)</f>
        <v>0</v>
      </c>
      <c r="P119" s="274"/>
      <c r="Q119" s="274"/>
      <c r="R119" s="274"/>
      <c r="S119" s="274"/>
      <c r="T119" s="274"/>
      <c r="U119" s="274"/>
      <c r="V119" s="274"/>
      <c r="W119" s="274"/>
      <c r="X119" s="274"/>
      <c r="Y119" s="274"/>
      <c r="Z119" s="274"/>
      <c r="AA119" s="274"/>
      <c r="AB119" s="274"/>
      <c r="AC119" s="274"/>
      <c r="AD119" s="274"/>
      <c r="AE119" s="274"/>
      <c r="AF119" s="274"/>
      <c r="AG119" s="274"/>
      <c r="AH119" s="274"/>
      <c r="AI119" s="274"/>
      <c r="AJ119" s="274"/>
      <c r="AK119" s="274"/>
      <c r="AL119" s="274"/>
      <c r="AM119" s="274"/>
      <c r="AN119" s="274"/>
      <c r="AO119" s="274"/>
      <c r="AP119" s="274"/>
    </row>
    <row r="120" spans="2:42" s="57" customFormat="1" ht="6.6" customHeight="1" thickBot="1" x14ac:dyDescent="0.3">
      <c r="G120" s="70" t="s">
        <v>31</v>
      </c>
      <c r="I120" s="61"/>
      <c r="P120" s="274"/>
      <c r="Q120" s="274"/>
      <c r="R120" s="274"/>
      <c r="S120" s="274"/>
      <c r="T120" s="274"/>
      <c r="U120" s="274"/>
      <c r="V120" s="274"/>
      <c r="W120" s="274"/>
      <c r="X120" s="274"/>
      <c r="Y120" s="274"/>
      <c r="Z120" s="274"/>
      <c r="AA120" s="274"/>
      <c r="AB120" s="274"/>
      <c r="AC120" s="274"/>
      <c r="AD120" s="274"/>
      <c r="AE120" s="274"/>
      <c r="AF120" s="274"/>
      <c r="AG120" s="274"/>
      <c r="AH120" s="274"/>
      <c r="AI120" s="274"/>
      <c r="AJ120" s="274"/>
      <c r="AK120" s="274"/>
      <c r="AL120" s="274"/>
      <c r="AM120" s="274"/>
      <c r="AN120" s="274"/>
      <c r="AO120" s="274"/>
      <c r="AP120" s="274"/>
    </row>
    <row r="121" spans="2:42" s="57" customFormat="1" ht="22.5" customHeight="1" x14ac:dyDescent="0.25">
      <c r="D121" s="155" t="s">
        <v>334</v>
      </c>
      <c r="E121" s="189"/>
      <c r="I121" s="61"/>
      <c r="P121" s="274"/>
      <c r="Q121" s="274"/>
      <c r="R121" s="274"/>
      <c r="S121" s="274"/>
      <c r="T121" s="274"/>
      <c r="U121" s="274"/>
      <c r="V121" s="274"/>
      <c r="W121" s="274"/>
      <c r="X121" s="274"/>
      <c r="Y121" s="274"/>
      <c r="Z121" s="274"/>
      <c r="AA121" s="274"/>
      <c r="AB121" s="274"/>
      <c r="AC121" s="274"/>
      <c r="AD121" s="274"/>
      <c r="AE121" s="274"/>
      <c r="AF121" s="274"/>
      <c r="AG121" s="274"/>
      <c r="AH121" s="274"/>
      <c r="AI121" s="274"/>
      <c r="AJ121" s="274"/>
      <c r="AK121" s="274"/>
      <c r="AL121" s="274"/>
      <c r="AM121" s="274"/>
      <c r="AN121" s="274"/>
      <c r="AO121" s="274"/>
      <c r="AP121" s="274"/>
    </row>
    <row r="122" spans="2:42" s="57" customFormat="1" ht="22.5" customHeight="1" thickBot="1" x14ac:dyDescent="0.3">
      <c r="D122" s="148" t="s">
        <v>335</v>
      </c>
      <c r="E122" s="190"/>
      <c r="I122" s="61"/>
      <c r="P122" s="274"/>
      <c r="Q122" s="274"/>
      <c r="R122" s="274"/>
      <c r="S122" s="274"/>
      <c r="T122" s="274"/>
      <c r="U122" s="274"/>
      <c r="V122" s="274"/>
      <c r="W122" s="274"/>
      <c r="X122" s="274"/>
      <c r="Y122" s="274"/>
      <c r="Z122" s="274"/>
      <c r="AA122" s="274"/>
      <c r="AB122" s="274"/>
      <c r="AC122" s="274"/>
      <c r="AD122" s="274"/>
      <c r="AE122" s="274"/>
      <c r="AF122" s="274"/>
      <c r="AG122" s="274"/>
      <c r="AH122" s="274"/>
      <c r="AI122" s="274"/>
      <c r="AJ122" s="274"/>
      <c r="AK122" s="274"/>
      <c r="AL122" s="274"/>
      <c r="AM122" s="274"/>
      <c r="AN122" s="274"/>
      <c r="AO122" s="274"/>
      <c r="AP122" s="274"/>
    </row>
    <row r="123" spans="2:42" s="57" customFormat="1" ht="7.9" customHeight="1" thickBot="1" x14ac:dyDescent="0.3">
      <c r="I123" s="61"/>
      <c r="P123" s="274"/>
      <c r="Q123" s="274"/>
      <c r="R123" s="274"/>
      <c r="S123" s="274"/>
      <c r="T123" s="274"/>
      <c r="U123" s="274"/>
      <c r="V123" s="274"/>
      <c r="W123" s="274"/>
      <c r="X123" s="274"/>
      <c r="Y123" s="274"/>
      <c r="Z123" s="274"/>
      <c r="AA123" s="274"/>
      <c r="AB123" s="274"/>
      <c r="AC123" s="274"/>
      <c r="AD123" s="274"/>
      <c r="AE123" s="274"/>
      <c r="AF123" s="274"/>
      <c r="AG123" s="274"/>
      <c r="AH123" s="274"/>
      <c r="AI123" s="274"/>
      <c r="AJ123" s="274"/>
      <c r="AK123" s="274"/>
      <c r="AL123" s="274"/>
      <c r="AM123" s="274"/>
      <c r="AN123" s="274"/>
      <c r="AO123" s="274"/>
      <c r="AP123" s="274"/>
    </row>
    <row r="124" spans="2:42" s="57" customFormat="1" ht="22.5" customHeight="1" thickBot="1" x14ac:dyDescent="0.3">
      <c r="C124" s="58" t="str">
        <f>IF(OR(D100=1,D100=2),"Nourgente",IF(OR(D100=3,D100=4),"Síurgente",""))</f>
        <v/>
      </c>
      <c r="D124" s="374" t="s">
        <v>503</v>
      </c>
      <c r="E124" s="375"/>
      <c r="F124" s="191"/>
      <c r="I124" s="61"/>
      <c r="P124" s="274"/>
      <c r="Q124" s="274"/>
      <c r="R124" s="274"/>
      <c r="S124" s="274"/>
      <c r="T124" s="274"/>
      <c r="U124" s="274"/>
      <c r="V124" s="274"/>
      <c r="W124" s="274"/>
      <c r="X124" s="274"/>
      <c r="Y124" s="274"/>
      <c r="Z124" s="274"/>
      <c r="AA124" s="274"/>
      <c r="AB124" s="274"/>
      <c r="AC124" s="274"/>
      <c r="AD124" s="274"/>
      <c r="AE124" s="274"/>
      <c r="AF124" s="274"/>
      <c r="AG124" s="274"/>
      <c r="AH124" s="274"/>
      <c r="AI124" s="274"/>
      <c r="AJ124" s="274"/>
      <c r="AK124" s="274"/>
      <c r="AL124" s="274"/>
      <c r="AM124" s="274"/>
      <c r="AN124" s="274"/>
      <c r="AO124" s="274"/>
      <c r="AP124" s="274"/>
    </row>
    <row r="125" spans="2:42" s="57" customFormat="1" ht="22.5" customHeight="1" x14ac:dyDescent="0.25">
      <c r="I125" s="61"/>
      <c r="P125" s="274"/>
      <c r="Q125" s="274"/>
      <c r="R125" s="274"/>
      <c r="S125" s="274"/>
      <c r="T125" s="274"/>
      <c r="U125" s="274"/>
      <c r="V125" s="274"/>
      <c r="W125" s="274"/>
      <c r="X125" s="274"/>
      <c r="Y125" s="274"/>
      <c r="Z125" s="274"/>
      <c r="AA125" s="274"/>
      <c r="AB125" s="274"/>
      <c r="AC125" s="274"/>
      <c r="AD125" s="274"/>
      <c r="AE125" s="274"/>
      <c r="AF125" s="274"/>
      <c r="AG125" s="274"/>
      <c r="AH125" s="274"/>
      <c r="AI125" s="274"/>
      <c r="AJ125" s="274"/>
      <c r="AK125" s="274"/>
      <c r="AL125" s="274"/>
      <c r="AM125" s="274"/>
      <c r="AN125" s="274"/>
      <c r="AO125" s="274"/>
      <c r="AP125" s="274"/>
    </row>
    <row r="126" spans="2:42" s="57" customFormat="1" ht="22.5" customHeight="1" x14ac:dyDescent="0.25">
      <c r="I126" s="61"/>
      <c r="P126" s="274"/>
      <c r="Q126" s="274"/>
      <c r="R126" s="274"/>
      <c r="S126" s="274"/>
      <c r="T126" s="274"/>
      <c r="U126" s="274"/>
      <c r="V126" s="274"/>
      <c r="W126" s="274"/>
      <c r="X126" s="274"/>
      <c r="Y126" s="274"/>
      <c r="Z126" s="274"/>
      <c r="AA126" s="274"/>
      <c r="AB126" s="274"/>
      <c r="AC126" s="274"/>
      <c r="AD126" s="274"/>
      <c r="AE126" s="274"/>
      <c r="AF126" s="274"/>
      <c r="AG126" s="274"/>
      <c r="AH126" s="274"/>
      <c r="AI126" s="274"/>
      <c r="AJ126" s="274"/>
      <c r="AK126" s="274"/>
      <c r="AL126" s="274"/>
      <c r="AM126" s="274"/>
      <c r="AN126" s="274"/>
      <c r="AO126" s="274"/>
      <c r="AP126" s="274"/>
    </row>
    <row r="127" spans="2:42" s="57" customFormat="1" ht="22.5" customHeight="1" x14ac:dyDescent="0.25">
      <c r="B127"/>
      <c r="C127" s="457" t="s">
        <v>208</v>
      </c>
      <c r="D127" s="457"/>
      <c r="E127" s="457"/>
      <c r="F127" s="457" t="s">
        <v>209</v>
      </c>
      <c r="G127" s="457"/>
      <c r="H127" s="457"/>
      <c r="I127" s="457"/>
      <c r="J127" s="457" t="s">
        <v>210</v>
      </c>
      <c r="K127" s="457"/>
      <c r="L127" s="457"/>
      <c r="P127" s="274"/>
      <c r="Q127" s="274"/>
      <c r="R127" s="274"/>
      <c r="S127" s="274"/>
      <c r="T127" s="274"/>
      <c r="U127" s="274"/>
      <c r="V127" s="274"/>
      <c r="W127" s="274"/>
      <c r="X127" s="274"/>
      <c r="Y127" s="274"/>
      <c r="Z127" s="274"/>
      <c r="AA127" s="274"/>
      <c r="AB127" s="274"/>
      <c r="AC127" s="274"/>
      <c r="AD127" s="274"/>
      <c r="AE127" s="274"/>
      <c r="AF127" s="274"/>
      <c r="AG127" s="274"/>
      <c r="AH127" s="274"/>
      <c r="AI127" s="274"/>
      <c r="AJ127" s="274"/>
      <c r="AK127" s="274"/>
      <c r="AL127" s="274"/>
      <c r="AM127" s="274"/>
      <c r="AN127" s="274"/>
      <c r="AO127" s="274"/>
      <c r="AP127" s="274"/>
    </row>
    <row r="128" spans="2:42" s="57" customFormat="1" ht="65.25" customHeight="1" x14ac:dyDescent="0.25">
      <c r="B128"/>
      <c r="C128" s="506"/>
      <c r="D128" s="506"/>
      <c r="E128" s="506"/>
      <c r="F128" s="506"/>
      <c r="G128" s="506"/>
      <c r="H128" s="506"/>
      <c r="I128" s="506"/>
      <c r="J128" s="506"/>
      <c r="K128" s="506"/>
      <c r="L128" s="506"/>
      <c r="P128" s="274"/>
      <c r="Q128" s="274"/>
      <c r="R128" s="274"/>
      <c r="S128" s="274"/>
      <c r="T128" s="274"/>
      <c r="U128" s="274"/>
      <c r="V128" s="274"/>
      <c r="W128" s="274"/>
      <c r="X128" s="274"/>
      <c r="Y128" s="274"/>
      <c r="Z128" s="274"/>
      <c r="AA128" s="274"/>
      <c r="AB128" s="274"/>
      <c r="AC128" s="274"/>
      <c r="AD128" s="274"/>
      <c r="AE128" s="274"/>
      <c r="AF128" s="274"/>
      <c r="AG128" s="274"/>
      <c r="AH128" s="274"/>
      <c r="AI128" s="274"/>
      <c r="AJ128" s="274"/>
      <c r="AK128" s="274"/>
      <c r="AL128" s="274"/>
      <c r="AM128" s="274"/>
      <c r="AN128" s="274"/>
      <c r="AO128" s="274"/>
      <c r="AP128" s="274"/>
    </row>
    <row r="129" spans="2:42" s="57" customFormat="1" ht="22.5" customHeight="1" x14ac:dyDescent="0.25">
      <c r="I129" s="61"/>
      <c r="P129" s="274"/>
      <c r="Q129" s="274"/>
      <c r="R129" s="274"/>
      <c r="S129" s="274"/>
      <c r="T129" s="274"/>
      <c r="U129" s="274"/>
      <c r="V129" s="274"/>
      <c r="W129" s="274"/>
      <c r="X129" s="274"/>
      <c r="Y129" s="274"/>
      <c r="Z129" s="274"/>
      <c r="AA129" s="274"/>
      <c r="AB129" s="274"/>
      <c r="AC129" s="274"/>
      <c r="AD129" s="274"/>
      <c r="AE129" s="274"/>
      <c r="AF129" s="274"/>
      <c r="AG129" s="274"/>
      <c r="AH129" s="274"/>
      <c r="AI129" s="274"/>
      <c r="AJ129" s="274"/>
      <c r="AK129" s="274"/>
      <c r="AL129" s="274"/>
      <c r="AM129" s="274"/>
      <c r="AN129" s="274"/>
      <c r="AO129" s="274"/>
      <c r="AP129" s="274"/>
    </row>
    <row r="130" spans="2:42" s="57" customFormat="1" ht="22.5" customHeight="1" x14ac:dyDescent="0.25">
      <c r="I130" s="61"/>
      <c r="P130" s="274"/>
      <c r="Q130" s="274"/>
      <c r="R130" s="274"/>
      <c r="S130" s="274"/>
      <c r="T130" s="274"/>
      <c r="U130" s="274"/>
      <c r="V130" s="274"/>
      <c r="W130" s="274"/>
      <c r="X130" s="274"/>
      <c r="Y130" s="274"/>
      <c r="Z130" s="274"/>
      <c r="AA130" s="274"/>
      <c r="AB130" s="274"/>
      <c r="AC130" s="274"/>
      <c r="AD130" s="274"/>
      <c r="AE130" s="274"/>
      <c r="AF130" s="274"/>
      <c r="AG130" s="274"/>
      <c r="AH130" s="274"/>
      <c r="AI130" s="274"/>
      <c r="AJ130" s="274"/>
      <c r="AK130" s="274"/>
      <c r="AL130" s="274"/>
      <c r="AM130" s="274"/>
      <c r="AN130" s="274"/>
      <c r="AO130" s="274"/>
      <c r="AP130" s="274"/>
    </row>
    <row r="131" spans="2:42" s="57" customFormat="1" ht="22.5" customHeight="1" x14ac:dyDescent="0.25">
      <c r="B131" s="493" t="s">
        <v>786</v>
      </c>
      <c r="C131" s="494"/>
      <c r="D131" s="494"/>
      <c r="E131" s="495"/>
      <c r="F131" s="495"/>
      <c r="G131" s="495"/>
      <c r="H131" s="495"/>
      <c r="I131" s="495"/>
      <c r="J131" s="495"/>
      <c r="K131" s="495"/>
      <c r="L131" s="495"/>
      <c r="M131" s="496"/>
      <c r="P131" s="274"/>
      <c r="Q131" s="274"/>
      <c r="R131" s="274"/>
      <c r="S131" s="274"/>
      <c r="T131" s="274"/>
      <c r="U131" s="274"/>
      <c r="V131" s="274"/>
      <c r="W131" s="274"/>
      <c r="X131" s="274"/>
      <c r="Y131" s="274"/>
      <c r="Z131" s="274"/>
      <c r="AA131" s="274"/>
      <c r="AB131" s="274"/>
      <c r="AC131" s="274"/>
      <c r="AD131" s="274"/>
      <c r="AE131" s="274"/>
      <c r="AF131" s="274"/>
      <c r="AG131" s="274"/>
      <c r="AH131" s="274"/>
      <c r="AI131" s="274"/>
      <c r="AJ131" s="274"/>
      <c r="AK131" s="274"/>
      <c r="AL131" s="274"/>
      <c r="AM131" s="274"/>
      <c r="AN131" s="274"/>
      <c r="AO131" s="274"/>
      <c r="AP131" s="274"/>
    </row>
    <row r="132" spans="2:42" s="57" customFormat="1" ht="22.5" customHeight="1" x14ac:dyDescent="0.25">
      <c r="B132" s="501" t="s">
        <v>1039</v>
      </c>
      <c r="C132" s="511"/>
      <c r="D132" s="511"/>
      <c r="E132" s="510"/>
      <c r="F132" s="497"/>
      <c r="G132" s="497"/>
      <c r="H132" s="497"/>
      <c r="I132" s="497"/>
      <c r="J132" s="497"/>
      <c r="K132" s="497"/>
      <c r="L132" s="497"/>
      <c r="M132" s="498"/>
      <c r="P132" s="274"/>
      <c r="Q132" s="274"/>
      <c r="R132" s="274"/>
      <c r="S132" s="274"/>
      <c r="T132" s="274"/>
      <c r="U132" s="274"/>
      <c r="V132" s="274"/>
      <c r="W132" s="274"/>
      <c r="X132" s="274"/>
      <c r="Y132" s="274"/>
      <c r="Z132" s="274"/>
      <c r="AA132" s="274"/>
      <c r="AB132" s="274"/>
      <c r="AC132" s="274"/>
      <c r="AD132" s="274"/>
      <c r="AE132" s="274"/>
      <c r="AF132" s="274"/>
      <c r="AG132" s="274"/>
      <c r="AH132" s="274"/>
      <c r="AI132" s="274"/>
      <c r="AJ132" s="274"/>
      <c r="AK132" s="274"/>
      <c r="AL132" s="274"/>
      <c r="AM132" s="274"/>
      <c r="AN132" s="274"/>
      <c r="AO132" s="274"/>
      <c r="AP132" s="274"/>
    </row>
    <row r="133" spans="2:42" s="57" customFormat="1" ht="22.5" customHeight="1" x14ac:dyDescent="0.25">
      <c r="B133" s="502" t="s">
        <v>1100</v>
      </c>
      <c r="C133" s="503"/>
      <c r="D133" s="503"/>
      <c r="E133" s="499"/>
      <c r="F133" s="499"/>
      <c r="G133" s="499"/>
      <c r="H133" s="499"/>
      <c r="I133" s="499"/>
      <c r="J133" s="499"/>
      <c r="K133" s="499"/>
      <c r="L133" s="499"/>
      <c r="M133" s="500"/>
      <c r="P133" s="274"/>
      <c r="Q133" s="274"/>
      <c r="R133" s="274"/>
      <c r="S133" s="274"/>
      <c r="T133" s="274"/>
      <c r="U133" s="274"/>
      <c r="V133" s="274"/>
      <c r="W133" s="274"/>
      <c r="X133" s="274"/>
      <c r="Y133" s="274"/>
      <c r="Z133" s="274"/>
      <c r="AA133" s="274"/>
      <c r="AB133" s="274"/>
      <c r="AC133" s="274"/>
      <c r="AD133" s="274"/>
      <c r="AE133" s="274"/>
      <c r="AF133" s="274"/>
      <c r="AG133" s="274"/>
      <c r="AH133" s="274"/>
      <c r="AI133" s="274"/>
      <c r="AJ133" s="274"/>
      <c r="AK133" s="274"/>
      <c r="AL133" s="274"/>
      <c r="AM133" s="274"/>
      <c r="AN133" s="274"/>
      <c r="AO133" s="274"/>
      <c r="AP133" s="274"/>
    </row>
    <row r="134" spans="2:42" s="57" customFormat="1" ht="22.5" customHeight="1" x14ac:dyDescent="0.25">
      <c r="I134" s="61"/>
      <c r="P134" s="274"/>
      <c r="Q134" s="274"/>
      <c r="R134" s="274"/>
      <c r="S134" s="274"/>
      <c r="T134" s="274"/>
      <c r="U134" s="274"/>
      <c r="V134" s="274"/>
      <c r="W134" s="274"/>
      <c r="X134" s="274"/>
      <c r="Y134" s="274"/>
      <c r="Z134" s="274"/>
      <c r="AA134" s="274"/>
      <c r="AB134" s="274"/>
      <c r="AC134" s="274"/>
      <c r="AD134" s="274"/>
      <c r="AE134" s="274"/>
      <c r="AF134" s="274"/>
      <c r="AG134" s="274"/>
      <c r="AH134" s="274"/>
      <c r="AI134" s="274"/>
      <c r="AJ134" s="274"/>
      <c r="AK134" s="274"/>
      <c r="AL134" s="274"/>
      <c r="AM134" s="274"/>
      <c r="AN134" s="274"/>
      <c r="AO134" s="274"/>
      <c r="AP134" s="274"/>
    </row>
    <row r="135" spans="2:42" s="57" customFormat="1" ht="22.5" customHeight="1" x14ac:dyDescent="0.25">
      <c r="I135" s="61"/>
      <c r="P135" s="274"/>
      <c r="Q135" s="274"/>
      <c r="R135" s="274"/>
      <c r="S135" s="274"/>
      <c r="T135" s="274"/>
      <c r="U135" s="274"/>
      <c r="V135" s="274"/>
      <c r="W135" s="274"/>
      <c r="X135" s="274"/>
      <c r="Y135" s="274"/>
      <c r="Z135" s="274"/>
      <c r="AA135" s="274"/>
      <c r="AB135" s="274"/>
      <c r="AC135" s="274"/>
      <c r="AD135" s="274"/>
      <c r="AE135" s="274"/>
      <c r="AF135" s="274"/>
      <c r="AG135" s="274"/>
      <c r="AH135" s="274"/>
      <c r="AI135" s="274"/>
      <c r="AJ135" s="274"/>
      <c r="AK135" s="274"/>
      <c r="AL135" s="274"/>
      <c r="AM135" s="274"/>
      <c r="AN135" s="274"/>
      <c r="AO135" s="274"/>
      <c r="AP135" s="274"/>
    </row>
    <row r="136" spans="2:42" s="57" customFormat="1" ht="22.5" customHeight="1" x14ac:dyDescent="0.25">
      <c r="I136" s="61"/>
      <c r="P136" s="274"/>
      <c r="Q136" s="274"/>
      <c r="R136" s="274"/>
      <c r="S136" s="274"/>
      <c r="T136" s="274"/>
      <c r="U136" s="274"/>
      <c r="V136" s="274"/>
      <c r="W136" s="274"/>
      <c r="X136" s="274"/>
      <c r="Y136" s="274"/>
      <c r="Z136" s="274"/>
      <c r="AA136" s="274"/>
      <c r="AB136" s="274"/>
      <c r="AC136" s="274"/>
      <c r="AD136" s="274"/>
      <c r="AE136" s="274"/>
      <c r="AF136" s="274"/>
      <c r="AG136" s="274"/>
      <c r="AH136" s="274"/>
      <c r="AI136" s="274"/>
      <c r="AJ136" s="274"/>
      <c r="AK136" s="274"/>
      <c r="AL136" s="274"/>
      <c r="AM136" s="274"/>
      <c r="AN136" s="274"/>
      <c r="AO136" s="274"/>
      <c r="AP136" s="274"/>
    </row>
    <row r="137" spans="2:42" s="57" customFormat="1" ht="22.5" customHeight="1" x14ac:dyDescent="0.25">
      <c r="I137" s="61"/>
      <c r="P137" s="274"/>
      <c r="Q137" s="274"/>
      <c r="R137" s="274"/>
      <c r="S137" s="274"/>
      <c r="T137" s="274"/>
      <c r="U137" s="274"/>
      <c r="V137" s="274"/>
      <c r="W137" s="274"/>
      <c r="X137" s="274"/>
      <c r="Y137" s="274"/>
      <c r="Z137" s="274"/>
      <c r="AA137" s="274"/>
      <c r="AB137" s="274"/>
      <c r="AC137" s="274"/>
      <c r="AD137" s="274"/>
      <c r="AE137" s="274"/>
      <c r="AF137" s="274"/>
      <c r="AG137" s="274"/>
      <c r="AH137" s="274"/>
      <c r="AI137" s="274"/>
      <c r="AJ137" s="274"/>
      <c r="AK137" s="274"/>
      <c r="AL137" s="274"/>
      <c r="AM137" s="274"/>
      <c r="AN137" s="274"/>
      <c r="AO137" s="274"/>
      <c r="AP137" s="274"/>
    </row>
    <row r="138" spans="2:42" s="57" customFormat="1" ht="22.5" customHeight="1" x14ac:dyDescent="0.25">
      <c r="I138" s="61"/>
      <c r="P138" s="274"/>
      <c r="Q138" s="274"/>
      <c r="R138" s="274"/>
      <c r="S138" s="274"/>
      <c r="T138" s="274"/>
      <c r="U138" s="274"/>
      <c r="V138" s="274"/>
      <c r="W138" s="274"/>
      <c r="X138" s="274"/>
      <c r="Y138" s="274"/>
      <c r="Z138" s="274"/>
      <c r="AA138" s="274"/>
      <c r="AB138" s="274"/>
      <c r="AC138" s="274"/>
      <c r="AD138" s="274"/>
      <c r="AE138" s="274"/>
      <c r="AF138" s="274"/>
      <c r="AG138" s="274"/>
      <c r="AH138" s="274"/>
      <c r="AI138" s="274"/>
      <c r="AJ138" s="274"/>
      <c r="AK138" s="274"/>
      <c r="AL138" s="274"/>
      <c r="AM138" s="274"/>
      <c r="AN138" s="274"/>
      <c r="AO138" s="274"/>
      <c r="AP138" s="274"/>
    </row>
    <row r="139" spans="2:42" s="57" customFormat="1" ht="22.5" customHeight="1" x14ac:dyDescent="0.25">
      <c r="I139" s="61"/>
      <c r="P139" s="274"/>
      <c r="Q139" s="274"/>
      <c r="R139" s="274"/>
      <c r="S139" s="274"/>
      <c r="T139" s="274"/>
      <c r="U139" s="274"/>
      <c r="V139" s="274"/>
      <c r="W139" s="274"/>
      <c r="X139" s="274"/>
      <c r="Y139" s="274"/>
      <c r="Z139" s="274"/>
      <c r="AA139" s="274"/>
      <c r="AB139" s="274"/>
      <c r="AC139" s="274"/>
      <c r="AD139" s="274"/>
      <c r="AE139" s="274"/>
      <c r="AF139" s="274"/>
      <c r="AG139" s="274"/>
      <c r="AH139" s="274"/>
      <c r="AI139" s="274"/>
      <c r="AJ139" s="274"/>
      <c r="AK139" s="274"/>
      <c r="AL139" s="274"/>
      <c r="AM139" s="274"/>
      <c r="AN139" s="274"/>
      <c r="AO139" s="274"/>
      <c r="AP139" s="274"/>
    </row>
    <row r="140" spans="2:42" s="57" customFormat="1" ht="22.5" customHeight="1" x14ac:dyDescent="0.25">
      <c r="I140" s="61"/>
      <c r="P140" s="274"/>
      <c r="Q140" s="274"/>
      <c r="R140" s="274"/>
      <c r="S140" s="274"/>
      <c r="T140" s="274"/>
      <c r="U140" s="274"/>
      <c r="V140" s="274"/>
      <c r="W140" s="274"/>
      <c r="X140" s="274"/>
      <c r="Y140" s="274"/>
      <c r="Z140" s="274"/>
      <c r="AA140" s="274"/>
      <c r="AB140" s="274"/>
      <c r="AC140" s="274"/>
      <c r="AD140" s="274"/>
      <c r="AE140" s="274"/>
      <c r="AF140" s="274"/>
      <c r="AG140" s="274"/>
      <c r="AH140" s="274"/>
      <c r="AI140" s="274"/>
      <c r="AJ140" s="274"/>
      <c r="AK140" s="274"/>
      <c r="AL140" s="274"/>
      <c r="AM140" s="274"/>
      <c r="AN140" s="274"/>
      <c r="AO140" s="274"/>
      <c r="AP140" s="274"/>
    </row>
    <row r="141" spans="2:42" s="57" customFormat="1" ht="22.5" customHeight="1" x14ac:dyDescent="0.25">
      <c r="I141" s="61"/>
      <c r="P141" s="274"/>
      <c r="Q141" s="274"/>
      <c r="R141" s="274"/>
      <c r="S141" s="274"/>
      <c r="T141" s="274"/>
      <c r="U141" s="274"/>
      <c r="V141" s="274"/>
      <c r="W141" s="274"/>
      <c r="X141" s="274"/>
      <c r="Y141" s="274"/>
      <c r="Z141" s="274"/>
      <c r="AA141" s="274"/>
      <c r="AB141" s="274"/>
      <c r="AC141" s="274"/>
      <c r="AD141" s="274"/>
      <c r="AE141" s="274"/>
      <c r="AF141" s="274"/>
      <c r="AG141" s="274"/>
      <c r="AH141" s="274"/>
      <c r="AI141" s="274"/>
      <c r="AJ141" s="274"/>
      <c r="AK141" s="274"/>
      <c r="AL141" s="274"/>
      <c r="AM141" s="274"/>
      <c r="AN141" s="274"/>
      <c r="AO141" s="274"/>
      <c r="AP141" s="274"/>
    </row>
    <row r="142" spans="2:42" s="57" customFormat="1" ht="22.5" customHeight="1" x14ac:dyDescent="0.25">
      <c r="I142" s="61"/>
      <c r="P142" s="274"/>
      <c r="Q142" s="274"/>
      <c r="R142" s="274"/>
      <c r="S142" s="274"/>
      <c r="T142" s="274"/>
      <c r="U142" s="274"/>
      <c r="V142" s="274"/>
      <c r="W142" s="274"/>
      <c r="X142" s="274"/>
      <c r="Y142" s="274"/>
      <c r="Z142" s="274"/>
      <c r="AA142" s="274"/>
      <c r="AB142" s="274"/>
      <c r="AC142" s="274"/>
      <c r="AD142" s="274"/>
      <c r="AE142" s="274"/>
      <c r="AF142" s="274"/>
      <c r="AG142" s="274"/>
      <c r="AH142" s="274"/>
      <c r="AI142" s="274"/>
      <c r="AJ142" s="274"/>
      <c r="AK142" s="274"/>
      <c r="AL142" s="274"/>
      <c r="AM142" s="274"/>
      <c r="AN142" s="274"/>
      <c r="AO142" s="274"/>
      <c r="AP142" s="274"/>
    </row>
    <row r="143" spans="2:42" s="57" customFormat="1" ht="22.5" customHeight="1" x14ac:dyDescent="0.25">
      <c r="I143" s="61"/>
      <c r="P143" s="274"/>
      <c r="Q143" s="274"/>
      <c r="R143" s="274"/>
      <c r="S143" s="274"/>
      <c r="T143" s="274"/>
      <c r="U143" s="274"/>
      <c r="V143" s="274"/>
      <c r="W143" s="274"/>
      <c r="X143" s="274"/>
      <c r="Y143" s="274"/>
      <c r="Z143" s="274"/>
      <c r="AA143" s="274"/>
      <c r="AB143" s="274"/>
      <c r="AC143" s="274"/>
      <c r="AD143" s="274"/>
      <c r="AE143" s="274"/>
      <c r="AF143" s="274"/>
      <c r="AG143" s="274"/>
      <c r="AH143" s="274"/>
      <c r="AI143" s="274"/>
      <c r="AJ143" s="274"/>
      <c r="AK143" s="274"/>
      <c r="AL143" s="274"/>
      <c r="AM143" s="274"/>
      <c r="AN143" s="274"/>
      <c r="AO143" s="274"/>
      <c r="AP143" s="274"/>
    </row>
    <row r="144" spans="2:42" s="57" customFormat="1" ht="22.5" customHeight="1" x14ac:dyDescent="0.25">
      <c r="I144" s="61"/>
      <c r="P144" s="274"/>
      <c r="Q144" s="274"/>
      <c r="R144" s="274"/>
      <c r="S144" s="274"/>
      <c r="T144" s="274"/>
      <c r="U144" s="274"/>
      <c r="V144" s="274"/>
      <c r="W144" s="274"/>
      <c r="X144" s="274"/>
      <c r="Y144" s="274"/>
      <c r="Z144" s="274"/>
      <c r="AA144" s="274"/>
      <c r="AB144" s="274"/>
      <c r="AC144" s="274"/>
      <c r="AD144" s="274"/>
      <c r="AE144" s="274"/>
      <c r="AF144" s="274"/>
      <c r="AG144" s="274"/>
      <c r="AH144" s="274"/>
      <c r="AI144" s="274"/>
      <c r="AJ144" s="274"/>
      <c r="AK144" s="274"/>
      <c r="AL144" s="274"/>
      <c r="AM144" s="274"/>
      <c r="AN144" s="274"/>
      <c r="AO144" s="274"/>
      <c r="AP144" s="274"/>
    </row>
    <row r="145" spans="9:42" s="57" customFormat="1" ht="22.5" customHeight="1" x14ac:dyDescent="0.25">
      <c r="I145" s="61"/>
      <c r="P145" s="274"/>
      <c r="Q145" s="274"/>
      <c r="R145" s="274"/>
      <c r="S145" s="274"/>
      <c r="T145" s="274"/>
      <c r="U145" s="274"/>
      <c r="V145" s="274"/>
      <c r="W145" s="274"/>
      <c r="X145" s="274"/>
      <c r="Y145" s="274"/>
      <c r="Z145" s="274"/>
      <c r="AA145" s="274"/>
      <c r="AB145" s="274"/>
      <c r="AC145" s="274"/>
      <c r="AD145" s="274"/>
      <c r="AE145" s="274"/>
      <c r="AF145" s="274"/>
      <c r="AG145" s="274"/>
      <c r="AH145" s="274"/>
      <c r="AI145" s="274"/>
      <c r="AJ145" s="274"/>
      <c r="AK145" s="274"/>
      <c r="AL145" s="274"/>
      <c r="AM145" s="274"/>
      <c r="AN145" s="274"/>
      <c r="AO145" s="274"/>
      <c r="AP145" s="274"/>
    </row>
    <row r="146" spans="9:42" s="57" customFormat="1" ht="22.5" customHeight="1" x14ac:dyDescent="0.25">
      <c r="I146" s="61"/>
      <c r="P146" s="274"/>
      <c r="Q146" s="274"/>
      <c r="R146" s="274"/>
      <c r="S146" s="274"/>
      <c r="T146" s="274"/>
      <c r="U146" s="274"/>
      <c r="V146" s="274"/>
      <c r="W146" s="274"/>
      <c r="X146" s="274"/>
      <c r="Y146" s="274"/>
      <c r="Z146" s="274"/>
      <c r="AA146" s="274"/>
      <c r="AB146" s="274"/>
      <c r="AC146" s="274"/>
      <c r="AD146" s="274"/>
      <c r="AE146" s="274"/>
      <c r="AF146" s="274"/>
      <c r="AG146" s="274"/>
      <c r="AH146" s="274"/>
      <c r="AI146" s="274"/>
      <c r="AJ146" s="274"/>
      <c r="AK146" s="274"/>
      <c r="AL146" s="274"/>
      <c r="AM146" s="274"/>
      <c r="AN146" s="274"/>
      <c r="AO146" s="274"/>
      <c r="AP146" s="274"/>
    </row>
    <row r="147" spans="9:42" s="57" customFormat="1" ht="22.5" customHeight="1" x14ac:dyDescent="0.25">
      <c r="I147" s="61"/>
      <c r="P147" s="274"/>
      <c r="Q147" s="274"/>
      <c r="R147" s="274"/>
      <c r="S147" s="274"/>
      <c r="T147" s="274"/>
      <c r="U147" s="274"/>
      <c r="V147" s="274"/>
      <c r="W147" s="274"/>
      <c r="X147" s="274"/>
      <c r="Y147" s="274"/>
      <c r="Z147" s="274"/>
      <c r="AA147" s="274"/>
      <c r="AB147" s="274"/>
      <c r="AC147" s="274"/>
      <c r="AD147" s="274"/>
      <c r="AE147" s="274"/>
      <c r="AF147" s="274"/>
      <c r="AG147" s="274"/>
      <c r="AH147" s="274"/>
      <c r="AI147" s="274"/>
      <c r="AJ147" s="274"/>
      <c r="AK147" s="274"/>
      <c r="AL147" s="274"/>
      <c r="AM147" s="274"/>
      <c r="AN147" s="274"/>
      <c r="AO147" s="274"/>
      <c r="AP147" s="274"/>
    </row>
    <row r="148" spans="9:42" s="57" customFormat="1" ht="22.5" customHeight="1" x14ac:dyDescent="0.25">
      <c r="I148" s="61"/>
      <c r="P148" s="274"/>
      <c r="Q148" s="274"/>
      <c r="R148" s="274"/>
      <c r="S148" s="274"/>
      <c r="T148" s="274"/>
      <c r="U148" s="274"/>
      <c r="V148" s="274"/>
      <c r="W148" s="274"/>
      <c r="X148" s="274"/>
      <c r="Y148" s="274"/>
      <c r="Z148" s="274"/>
      <c r="AA148" s="274"/>
      <c r="AB148" s="274"/>
      <c r="AC148" s="274"/>
      <c r="AD148" s="274"/>
      <c r="AE148" s="274"/>
      <c r="AF148" s="274"/>
      <c r="AG148" s="274"/>
      <c r="AH148" s="274"/>
      <c r="AI148" s="274"/>
      <c r="AJ148" s="274"/>
      <c r="AK148" s="274"/>
      <c r="AL148" s="274"/>
      <c r="AM148" s="274"/>
      <c r="AN148" s="274"/>
      <c r="AO148" s="274"/>
      <c r="AP148" s="274"/>
    </row>
    <row r="149" spans="9:42" s="57" customFormat="1" ht="22.5" customHeight="1" x14ac:dyDescent="0.25">
      <c r="I149" s="61"/>
      <c r="P149" s="274"/>
      <c r="Q149" s="274"/>
      <c r="R149" s="274"/>
      <c r="S149" s="274"/>
      <c r="T149" s="274"/>
      <c r="U149" s="274"/>
      <c r="V149" s="274"/>
      <c r="W149" s="274"/>
      <c r="X149" s="274"/>
      <c r="Y149" s="274"/>
      <c r="Z149" s="274"/>
      <c r="AA149" s="274"/>
      <c r="AB149" s="274"/>
      <c r="AC149" s="274"/>
      <c r="AD149" s="274"/>
      <c r="AE149" s="274"/>
      <c r="AF149" s="274"/>
      <c r="AG149" s="274"/>
      <c r="AH149" s="274"/>
      <c r="AI149" s="274"/>
      <c r="AJ149" s="274"/>
      <c r="AK149" s="274"/>
      <c r="AL149" s="274"/>
      <c r="AM149" s="274"/>
      <c r="AN149" s="274"/>
      <c r="AO149" s="274"/>
      <c r="AP149" s="274"/>
    </row>
    <row r="150" spans="9:42" s="57" customFormat="1" ht="22.5" customHeight="1" x14ac:dyDescent="0.25">
      <c r="I150" s="61"/>
      <c r="P150" s="274"/>
      <c r="Q150" s="274"/>
      <c r="R150" s="274"/>
      <c r="S150" s="274"/>
      <c r="T150" s="274"/>
      <c r="U150" s="274"/>
      <c r="V150" s="274"/>
      <c r="W150" s="274"/>
      <c r="X150" s="274"/>
      <c r="Y150" s="274"/>
      <c r="Z150" s="274"/>
      <c r="AA150" s="274"/>
      <c r="AB150" s="274"/>
      <c r="AC150" s="274"/>
      <c r="AD150" s="274"/>
      <c r="AE150" s="274"/>
      <c r="AF150" s="274"/>
      <c r="AG150" s="274"/>
      <c r="AH150" s="274"/>
      <c r="AI150" s="274"/>
      <c r="AJ150" s="274"/>
      <c r="AK150" s="274"/>
      <c r="AL150" s="274"/>
      <c r="AM150" s="274"/>
      <c r="AN150" s="274"/>
      <c r="AO150" s="274"/>
      <c r="AP150" s="274"/>
    </row>
    <row r="151" spans="9:42" s="57" customFormat="1" ht="22.5" customHeight="1" x14ac:dyDescent="0.25">
      <c r="I151" s="61"/>
      <c r="P151" s="274"/>
      <c r="Q151" s="274"/>
      <c r="R151" s="274"/>
      <c r="S151" s="274"/>
      <c r="T151" s="274"/>
      <c r="U151" s="274"/>
      <c r="V151" s="274"/>
      <c r="W151" s="274"/>
      <c r="X151" s="274"/>
      <c r="Y151" s="274"/>
      <c r="Z151" s="274"/>
      <c r="AA151" s="274"/>
      <c r="AB151" s="274"/>
      <c r="AC151" s="274"/>
      <c r="AD151" s="274"/>
      <c r="AE151" s="274"/>
      <c r="AF151" s="274"/>
      <c r="AG151" s="274"/>
      <c r="AH151" s="274"/>
      <c r="AI151" s="274"/>
      <c r="AJ151" s="274"/>
      <c r="AK151" s="274"/>
      <c r="AL151" s="274"/>
      <c r="AM151" s="274"/>
      <c r="AN151" s="274"/>
      <c r="AO151" s="274"/>
      <c r="AP151" s="274"/>
    </row>
    <row r="152" spans="9:42" s="57" customFormat="1" ht="22.5" customHeight="1" x14ac:dyDescent="0.25">
      <c r="I152" s="61"/>
      <c r="P152" s="274"/>
      <c r="Q152" s="274"/>
      <c r="R152" s="274"/>
      <c r="S152" s="274"/>
      <c r="T152" s="274"/>
      <c r="U152" s="274"/>
      <c r="V152" s="274"/>
      <c r="W152" s="274"/>
      <c r="X152" s="274"/>
      <c r="Y152" s="274"/>
      <c r="Z152" s="274"/>
      <c r="AA152" s="274"/>
      <c r="AB152" s="274"/>
      <c r="AC152" s="274"/>
      <c r="AD152" s="274"/>
      <c r="AE152" s="274"/>
      <c r="AF152" s="274"/>
      <c r="AG152" s="274"/>
      <c r="AH152" s="274"/>
      <c r="AI152" s="274"/>
      <c r="AJ152" s="274"/>
      <c r="AK152" s="274"/>
      <c r="AL152" s="274"/>
      <c r="AM152" s="274"/>
      <c r="AN152" s="274"/>
      <c r="AO152" s="274"/>
      <c r="AP152" s="274"/>
    </row>
    <row r="153" spans="9:42" s="57" customFormat="1" ht="22.5" customHeight="1" x14ac:dyDescent="0.25">
      <c r="I153" s="61"/>
      <c r="P153" s="274"/>
      <c r="Q153" s="274"/>
      <c r="R153" s="274"/>
      <c r="S153" s="274"/>
      <c r="T153" s="274"/>
      <c r="U153" s="274"/>
      <c r="V153" s="274"/>
      <c r="W153" s="274"/>
      <c r="X153" s="274"/>
      <c r="Y153" s="274"/>
      <c r="Z153" s="274"/>
      <c r="AA153" s="274"/>
      <c r="AB153" s="274"/>
      <c r="AC153" s="274"/>
      <c r="AD153" s="274"/>
      <c r="AE153" s="274"/>
      <c r="AF153" s="274"/>
      <c r="AG153" s="274"/>
      <c r="AH153" s="274"/>
      <c r="AI153" s="274"/>
      <c r="AJ153" s="274"/>
      <c r="AK153" s="274"/>
      <c r="AL153" s="274"/>
      <c r="AM153" s="274"/>
      <c r="AN153" s="274"/>
      <c r="AO153" s="274"/>
      <c r="AP153" s="274"/>
    </row>
    <row r="154" spans="9:42" s="57" customFormat="1" ht="22.5" customHeight="1" x14ac:dyDescent="0.25">
      <c r="I154" s="61"/>
      <c r="P154" s="274"/>
      <c r="Q154" s="274"/>
      <c r="R154" s="274"/>
      <c r="S154" s="274"/>
      <c r="T154" s="274"/>
      <c r="U154" s="274"/>
      <c r="V154" s="274"/>
      <c r="W154" s="274"/>
      <c r="X154" s="274"/>
      <c r="Y154" s="274"/>
      <c r="Z154" s="274"/>
      <c r="AA154" s="274"/>
      <c r="AB154" s="274"/>
      <c r="AC154" s="274"/>
      <c r="AD154" s="274"/>
      <c r="AE154" s="274"/>
      <c r="AF154" s="274"/>
      <c r="AG154" s="274"/>
      <c r="AH154" s="274"/>
      <c r="AI154" s="274"/>
      <c r="AJ154" s="274"/>
      <c r="AK154" s="274"/>
      <c r="AL154" s="274"/>
      <c r="AM154" s="274"/>
      <c r="AN154" s="274"/>
      <c r="AO154" s="274"/>
      <c r="AP154" s="274"/>
    </row>
    <row r="155" spans="9:42" s="57" customFormat="1" ht="22.5" customHeight="1" x14ac:dyDescent="0.25">
      <c r="I155" s="61"/>
      <c r="P155" s="274"/>
      <c r="Q155" s="274"/>
      <c r="R155" s="274"/>
      <c r="S155" s="274"/>
      <c r="T155" s="274"/>
      <c r="U155" s="274"/>
      <c r="V155" s="274"/>
      <c r="W155" s="274"/>
      <c r="X155" s="274"/>
      <c r="Y155" s="274"/>
      <c r="Z155" s="274"/>
      <c r="AA155" s="274"/>
      <c r="AB155" s="274"/>
      <c r="AC155" s="274"/>
      <c r="AD155" s="274"/>
      <c r="AE155" s="274"/>
      <c r="AF155" s="274"/>
      <c r="AG155" s="274"/>
      <c r="AH155" s="274"/>
      <c r="AI155" s="274"/>
      <c r="AJ155" s="274"/>
      <c r="AK155" s="274"/>
      <c r="AL155" s="274"/>
      <c r="AM155" s="274"/>
      <c r="AN155" s="274"/>
      <c r="AO155" s="274"/>
      <c r="AP155" s="274"/>
    </row>
    <row r="156" spans="9:42" s="57" customFormat="1" ht="22.5" customHeight="1" x14ac:dyDescent="0.25">
      <c r="I156" s="61"/>
      <c r="P156" s="274"/>
      <c r="Q156" s="274"/>
      <c r="R156" s="274"/>
      <c r="S156" s="274"/>
      <c r="T156" s="274"/>
      <c r="U156" s="274"/>
      <c r="V156" s="274"/>
      <c r="W156" s="274"/>
      <c r="X156" s="274"/>
      <c r="Y156" s="274"/>
      <c r="Z156" s="274"/>
      <c r="AA156" s="274"/>
      <c r="AB156" s="274"/>
      <c r="AC156" s="274"/>
      <c r="AD156" s="274"/>
      <c r="AE156" s="274"/>
      <c r="AF156" s="274"/>
      <c r="AG156" s="274"/>
      <c r="AH156" s="274"/>
      <c r="AI156" s="274"/>
      <c r="AJ156" s="274"/>
      <c r="AK156" s="274"/>
      <c r="AL156" s="274"/>
      <c r="AM156" s="274"/>
      <c r="AN156" s="274"/>
      <c r="AO156" s="274"/>
      <c r="AP156" s="274"/>
    </row>
    <row r="157" spans="9:42" s="57" customFormat="1" ht="22.5" customHeight="1" x14ac:dyDescent="0.25">
      <c r="I157" s="61"/>
      <c r="P157" s="274"/>
      <c r="Q157" s="274"/>
      <c r="R157" s="274"/>
      <c r="S157" s="274"/>
      <c r="T157" s="274"/>
      <c r="U157" s="274"/>
      <c r="V157" s="274"/>
      <c r="W157" s="274"/>
      <c r="X157" s="274"/>
      <c r="Y157" s="274"/>
      <c r="Z157" s="274"/>
      <c r="AA157" s="274"/>
      <c r="AB157" s="274"/>
      <c r="AC157" s="274"/>
      <c r="AD157" s="274"/>
      <c r="AE157" s="274"/>
      <c r="AF157" s="274"/>
      <c r="AG157" s="274"/>
      <c r="AH157" s="274"/>
      <c r="AI157" s="274"/>
      <c r="AJ157" s="274"/>
      <c r="AK157" s="274"/>
      <c r="AL157" s="274"/>
      <c r="AM157" s="274"/>
      <c r="AN157" s="274"/>
      <c r="AO157" s="274"/>
      <c r="AP157" s="274"/>
    </row>
    <row r="158" spans="9:42" s="57" customFormat="1" ht="22.5" customHeight="1" x14ac:dyDescent="0.25">
      <c r="I158" s="61"/>
      <c r="P158" s="274"/>
      <c r="Q158" s="274"/>
      <c r="R158" s="274"/>
      <c r="S158" s="274"/>
      <c r="T158" s="274"/>
      <c r="U158" s="274"/>
      <c r="V158" s="274"/>
      <c r="W158" s="274"/>
      <c r="X158" s="274"/>
      <c r="Y158" s="274"/>
      <c r="Z158" s="274"/>
      <c r="AA158" s="274"/>
      <c r="AB158" s="274"/>
      <c r="AC158" s="274"/>
      <c r="AD158" s="274"/>
      <c r="AE158" s="274"/>
      <c r="AF158" s="274"/>
      <c r="AG158" s="274"/>
      <c r="AH158" s="274"/>
      <c r="AI158" s="274"/>
      <c r="AJ158" s="274"/>
      <c r="AK158" s="274"/>
      <c r="AL158" s="274"/>
      <c r="AM158" s="274"/>
      <c r="AN158" s="274"/>
      <c r="AO158" s="274"/>
      <c r="AP158" s="274"/>
    </row>
    <row r="159" spans="9:42" s="57" customFormat="1" ht="22.5" customHeight="1" x14ac:dyDescent="0.25">
      <c r="I159" s="61"/>
      <c r="P159" s="274"/>
      <c r="Q159" s="274"/>
      <c r="R159" s="274"/>
      <c r="S159" s="274"/>
      <c r="T159" s="274"/>
      <c r="U159" s="274"/>
      <c r="V159" s="274"/>
      <c r="W159" s="274"/>
      <c r="X159" s="274"/>
      <c r="Y159" s="274"/>
      <c r="Z159" s="274"/>
      <c r="AA159" s="274"/>
      <c r="AB159" s="274"/>
      <c r="AC159" s="274"/>
      <c r="AD159" s="274"/>
      <c r="AE159" s="274"/>
      <c r="AF159" s="274"/>
      <c r="AG159" s="274"/>
      <c r="AH159" s="274"/>
      <c r="AI159" s="274"/>
      <c r="AJ159" s="274"/>
      <c r="AK159" s="274"/>
      <c r="AL159" s="274"/>
      <c r="AM159" s="274"/>
      <c r="AN159" s="274"/>
      <c r="AO159" s="274"/>
      <c r="AP159" s="274"/>
    </row>
    <row r="160" spans="9:42" s="57" customFormat="1" ht="22.5" customHeight="1" x14ac:dyDescent="0.25">
      <c r="I160" s="61"/>
      <c r="P160" s="274"/>
      <c r="Q160" s="274"/>
      <c r="R160" s="274"/>
      <c r="S160" s="274"/>
      <c r="T160" s="274"/>
      <c r="U160" s="274"/>
      <c r="V160" s="274"/>
      <c r="W160" s="274"/>
      <c r="X160" s="274"/>
      <c r="Y160" s="274"/>
      <c r="Z160" s="274"/>
      <c r="AA160" s="274"/>
      <c r="AB160" s="274"/>
      <c r="AC160" s="274"/>
      <c r="AD160" s="274"/>
      <c r="AE160" s="274"/>
      <c r="AF160" s="274"/>
      <c r="AG160" s="274"/>
      <c r="AH160" s="274"/>
      <c r="AI160" s="274"/>
      <c r="AJ160" s="274"/>
      <c r="AK160" s="274"/>
      <c r="AL160" s="274"/>
      <c r="AM160" s="274"/>
      <c r="AN160" s="274"/>
      <c r="AO160" s="274"/>
      <c r="AP160" s="274"/>
    </row>
    <row r="161" spans="9:42" s="57" customFormat="1" ht="22.5" customHeight="1" x14ac:dyDescent="0.25">
      <c r="I161" s="61"/>
      <c r="P161" s="274"/>
      <c r="Q161" s="274"/>
      <c r="R161" s="274"/>
      <c r="S161" s="274"/>
      <c r="T161" s="274"/>
      <c r="U161" s="274"/>
      <c r="V161" s="274"/>
      <c r="W161" s="274"/>
      <c r="X161" s="274"/>
      <c r="Y161" s="274"/>
      <c r="Z161" s="274"/>
      <c r="AA161" s="274"/>
      <c r="AB161" s="274"/>
      <c r="AC161" s="274"/>
      <c r="AD161" s="274"/>
      <c r="AE161" s="274"/>
      <c r="AF161" s="274"/>
      <c r="AG161" s="274"/>
      <c r="AH161" s="274"/>
      <c r="AI161" s="274"/>
      <c r="AJ161" s="274"/>
      <c r="AK161" s="274"/>
      <c r="AL161" s="274"/>
      <c r="AM161" s="274"/>
      <c r="AN161" s="274"/>
      <c r="AO161" s="274"/>
      <c r="AP161" s="274"/>
    </row>
    <row r="162" spans="9:42" s="57" customFormat="1" ht="22.5" customHeight="1" x14ac:dyDescent="0.25">
      <c r="I162" s="61"/>
      <c r="P162" s="274"/>
      <c r="Q162" s="274"/>
      <c r="R162" s="274"/>
      <c r="S162" s="274"/>
      <c r="T162" s="274"/>
      <c r="U162" s="274"/>
      <c r="V162" s="274"/>
      <c r="W162" s="274"/>
      <c r="X162" s="274"/>
      <c r="Y162" s="274"/>
      <c r="Z162" s="274"/>
      <c r="AA162" s="274"/>
      <c r="AB162" s="274"/>
      <c r="AC162" s="274"/>
      <c r="AD162" s="274"/>
      <c r="AE162" s="274"/>
      <c r="AF162" s="274"/>
      <c r="AG162" s="274"/>
      <c r="AH162" s="274"/>
      <c r="AI162" s="274"/>
      <c r="AJ162" s="274"/>
      <c r="AK162" s="274"/>
      <c r="AL162" s="274"/>
      <c r="AM162" s="274"/>
      <c r="AN162" s="274"/>
      <c r="AO162" s="274"/>
      <c r="AP162" s="274"/>
    </row>
    <row r="163" spans="9:42" s="57" customFormat="1" ht="22.5" customHeight="1" x14ac:dyDescent="0.25">
      <c r="I163" s="61"/>
      <c r="P163" s="274"/>
      <c r="Q163" s="274"/>
      <c r="R163" s="274"/>
      <c r="S163" s="274"/>
      <c r="T163" s="274"/>
      <c r="U163" s="274"/>
      <c r="V163" s="274"/>
      <c r="W163" s="274"/>
      <c r="X163" s="274"/>
      <c r="Y163" s="274"/>
      <c r="Z163" s="274"/>
      <c r="AA163" s="274"/>
      <c r="AB163" s="274"/>
      <c r="AC163" s="274"/>
      <c r="AD163" s="274"/>
      <c r="AE163" s="274"/>
      <c r="AF163" s="274"/>
      <c r="AG163" s="274"/>
      <c r="AH163" s="274"/>
      <c r="AI163" s="274"/>
      <c r="AJ163" s="274"/>
      <c r="AK163" s="274"/>
      <c r="AL163" s="274"/>
      <c r="AM163" s="274"/>
      <c r="AN163" s="274"/>
      <c r="AO163" s="274"/>
      <c r="AP163" s="274"/>
    </row>
    <row r="164" spans="9:42" s="57" customFormat="1" ht="22.5" customHeight="1" x14ac:dyDescent="0.25">
      <c r="I164" s="61"/>
      <c r="P164" s="274"/>
      <c r="Q164" s="274"/>
      <c r="R164" s="274"/>
      <c r="S164" s="274"/>
      <c r="T164" s="274"/>
      <c r="U164" s="274"/>
      <c r="V164" s="274"/>
      <c r="W164" s="274"/>
      <c r="X164" s="274"/>
      <c r="Y164" s="274"/>
      <c r="Z164" s="274"/>
      <c r="AA164" s="274"/>
      <c r="AB164" s="274"/>
      <c r="AC164" s="274"/>
      <c r="AD164" s="274"/>
      <c r="AE164" s="274"/>
      <c r="AF164" s="274"/>
      <c r="AG164" s="274"/>
      <c r="AH164" s="274"/>
      <c r="AI164" s="274"/>
      <c r="AJ164" s="274"/>
      <c r="AK164" s="274"/>
      <c r="AL164" s="274"/>
      <c r="AM164" s="274"/>
      <c r="AN164" s="274"/>
      <c r="AO164" s="274"/>
      <c r="AP164" s="274"/>
    </row>
    <row r="165" spans="9:42" s="57" customFormat="1" ht="22.5" customHeight="1" x14ac:dyDescent="0.25">
      <c r="I165" s="61"/>
      <c r="P165" s="274"/>
      <c r="Q165" s="274"/>
      <c r="R165" s="274"/>
      <c r="S165" s="274"/>
      <c r="T165" s="274"/>
      <c r="U165" s="274"/>
      <c r="V165" s="274"/>
      <c r="W165" s="274"/>
      <c r="X165" s="274"/>
      <c r="Y165" s="274"/>
      <c r="Z165" s="274"/>
      <c r="AA165" s="274"/>
      <c r="AB165" s="274"/>
      <c r="AC165" s="274"/>
      <c r="AD165" s="274"/>
      <c r="AE165" s="274"/>
      <c r="AF165" s="274"/>
      <c r="AG165" s="274"/>
      <c r="AH165" s="274"/>
      <c r="AI165" s="274"/>
      <c r="AJ165" s="274"/>
      <c r="AK165" s="274"/>
      <c r="AL165" s="274"/>
      <c r="AM165" s="274"/>
      <c r="AN165" s="274"/>
      <c r="AO165" s="274"/>
      <c r="AP165" s="274"/>
    </row>
    <row r="166" spans="9:42" s="57" customFormat="1" ht="22.5" customHeight="1" x14ac:dyDescent="0.25">
      <c r="I166" s="61"/>
      <c r="P166" s="274"/>
      <c r="Q166" s="274"/>
      <c r="R166" s="274"/>
      <c r="S166" s="274"/>
      <c r="T166" s="274"/>
      <c r="U166" s="274"/>
      <c r="V166" s="274"/>
      <c r="W166" s="274"/>
      <c r="X166" s="274"/>
      <c r="Y166" s="274"/>
      <c r="Z166" s="274"/>
      <c r="AA166" s="274"/>
      <c r="AB166" s="274"/>
      <c r="AC166" s="274"/>
      <c r="AD166" s="274"/>
      <c r="AE166" s="274"/>
      <c r="AF166" s="274"/>
      <c r="AG166" s="274"/>
      <c r="AH166" s="274"/>
      <c r="AI166" s="274"/>
      <c r="AJ166" s="274"/>
      <c r="AK166" s="274"/>
      <c r="AL166" s="274"/>
      <c r="AM166" s="274"/>
      <c r="AN166" s="274"/>
      <c r="AO166" s="274"/>
      <c r="AP166" s="274"/>
    </row>
    <row r="167" spans="9:42" s="57" customFormat="1" ht="22.5" customHeight="1" x14ac:dyDescent="0.25">
      <c r="I167" s="61"/>
      <c r="P167" s="274"/>
      <c r="Q167" s="274"/>
      <c r="R167" s="274"/>
      <c r="S167" s="274"/>
      <c r="T167" s="274"/>
      <c r="U167" s="274"/>
      <c r="V167" s="274"/>
      <c r="W167" s="274"/>
      <c r="X167" s="274"/>
      <c r="Y167" s="274"/>
      <c r="Z167" s="274"/>
      <c r="AA167" s="274"/>
      <c r="AB167" s="274"/>
      <c r="AC167" s="274"/>
      <c r="AD167" s="274"/>
      <c r="AE167" s="274"/>
      <c r="AF167" s="274"/>
      <c r="AG167" s="274"/>
      <c r="AH167" s="274"/>
      <c r="AI167" s="274"/>
      <c r="AJ167" s="274"/>
      <c r="AK167" s="274"/>
      <c r="AL167" s="274"/>
      <c r="AM167" s="274"/>
      <c r="AN167" s="274"/>
      <c r="AO167" s="274"/>
      <c r="AP167" s="274"/>
    </row>
    <row r="168" spans="9:42" s="57" customFormat="1" ht="22.5" customHeight="1" x14ac:dyDescent="0.25">
      <c r="I168" s="61"/>
      <c r="P168" s="274"/>
      <c r="Q168" s="274"/>
      <c r="R168" s="274"/>
      <c r="S168" s="274"/>
      <c r="T168" s="274"/>
      <c r="U168" s="274"/>
      <c r="V168" s="274"/>
      <c r="W168" s="274"/>
      <c r="X168" s="274"/>
      <c r="Y168" s="274"/>
      <c r="Z168" s="274"/>
      <c r="AA168" s="274"/>
      <c r="AB168" s="274"/>
      <c r="AC168" s="274"/>
      <c r="AD168" s="274"/>
      <c r="AE168" s="274"/>
      <c r="AF168" s="274"/>
      <c r="AG168" s="274"/>
      <c r="AH168" s="274"/>
      <c r="AI168" s="274"/>
      <c r="AJ168" s="274"/>
      <c r="AK168" s="274"/>
      <c r="AL168" s="274"/>
      <c r="AM168" s="274"/>
      <c r="AN168" s="274"/>
      <c r="AO168" s="274"/>
      <c r="AP168" s="274"/>
    </row>
    <row r="169" spans="9:42" s="57" customFormat="1" ht="22.5" customHeight="1" x14ac:dyDescent="0.25">
      <c r="I169" s="61"/>
      <c r="P169" s="274"/>
      <c r="Q169" s="274"/>
      <c r="R169" s="274"/>
      <c r="S169" s="274"/>
      <c r="T169" s="274"/>
      <c r="U169" s="274"/>
      <c r="V169" s="274"/>
      <c r="W169" s="274"/>
      <c r="X169" s="274"/>
      <c r="Y169" s="274"/>
      <c r="Z169" s="274"/>
      <c r="AA169" s="274"/>
      <c r="AB169" s="274"/>
      <c r="AC169" s="274"/>
      <c r="AD169" s="274"/>
      <c r="AE169" s="274"/>
      <c r="AF169" s="274"/>
      <c r="AG169" s="274"/>
      <c r="AH169" s="274"/>
      <c r="AI169" s="274"/>
      <c r="AJ169" s="274"/>
      <c r="AK169" s="274"/>
      <c r="AL169" s="274"/>
      <c r="AM169" s="274"/>
      <c r="AN169" s="274"/>
      <c r="AO169" s="274"/>
      <c r="AP169" s="274"/>
    </row>
    <row r="170" spans="9:42" s="57" customFormat="1" ht="22.5" customHeight="1" x14ac:dyDescent="0.25">
      <c r="I170" s="61"/>
      <c r="P170" s="274"/>
      <c r="Q170" s="274"/>
      <c r="R170" s="274"/>
      <c r="S170" s="274"/>
      <c r="T170" s="274"/>
      <c r="U170" s="274"/>
      <c r="V170" s="274"/>
      <c r="W170" s="274"/>
      <c r="X170" s="274"/>
      <c r="Y170" s="274"/>
      <c r="Z170" s="274"/>
      <c r="AA170" s="274"/>
      <c r="AB170" s="274"/>
      <c r="AC170" s="274"/>
      <c r="AD170" s="274"/>
      <c r="AE170" s="274"/>
      <c r="AF170" s="274"/>
      <c r="AG170" s="274"/>
      <c r="AH170" s="274"/>
      <c r="AI170" s="274"/>
      <c r="AJ170" s="274"/>
      <c r="AK170" s="274"/>
      <c r="AL170" s="274"/>
      <c r="AM170" s="274"/>
      <c r="AN170" s="274"/>
      <c r="AO170" s="274"/>
      <c r="AP170" s="274"/>
    </row>
    <row r="171" spans="9:42" s="57" customFormat="1" ht="22.5" customHeight="1" x14ac:dyDescent="0.25">
      <c r="I171" s="61"/>
      <c r="P171" s="274"/>
      <c r="Q171" s="274"/>
      <c r="R171" s="274"/>
      <c r="S171" s="274"/>
      <c r="T171" s="274"/>
      <c r="U171" s="274"/>
      <c r="V171" s="274"/>
      <c r="W171" s="274"/>
      <c r="X171" s="274"/>
      <c r="Y171" s="274"/>
      <c r="Z171" s="274"/>
      <c r="AA171" s="274"/>
      <c r="AB171" s="274"/>
      <c r="AC171" s="274"/>
      <c r="AD171" s="274"/>
      <c r="AE171" s="274"/>
      <c r="AF171" s="274"/>
      <c r="AG171" s="274"/>
      <c r="AH171" s="274"/>
      <c r="AI171" s="274"/>
      <c r="AJ171" s="274"/>
      <c r="AK171" s="274"/>
      <c r="AL171" s="274"/>
      <c r="AM171" s="274"/>
      <c r="AN171" s="274"/>
      <c r="AO171" s="274"/>
      <c r="AP171" s="274"/>
    </row>
    <row r="172" spans="9:42" s="57" customFormat="1" ht="22.5" customHeight="1" x14ac:dyDescent="0.25">
      <c r="I172" s="61"/>
      <c r="P172" s="274"/>
      <c r="Q172" s="274"/>
      <c r="R172" s="274"/>
      <c r="S172" s="274"/>
      <c r="T172" s="274"/>
      <c r="U172" s="274"/>
      <c r="V172" s="274"/>
      <c r="W172" s="274"/>
      <c r="X172" s="274"/>
      <c r="Y172" s="274"/>
      <c r="Z172" s="274"/>
      <c r="AA172" s="274"/>
      <c r="AB172" s="274"/>
      <c r="AC172" s="274"/>
      <c r="AD172" s="274"/>
      <c r="AE172" s="274"/>
      <c r="AF172" s="274"/>
      <c r="AG172" s="274"/>
      <c r="AH172" s="274"/>
      <c r="AI172" s="274"/>
      <c r="AJ172" s="274"/>
      <c r="AK172" s="274"/>
      <c r="AL172" s="274"/>
      <c r="AM172" s="274"/>
      <c r="AN172" s="274"/>
      <c r="AO172" s="274"/>
      <c r="AP172" s="274"/>
    </row>
    <row r="173" spans="9:42" s="57" customFormat="1" ht="22.5" customHeight="1" x14ac:dyDescent="0.25">
      <c r="I173" s="61"/>
      <c r="P173" s="274"/>
      <c r="Q173" s="274"/>
      <c r="R173" s="274"/>
      <c r="S173" s="274"/>
      <c r="T173" s="274"/>
      <c r="U173" s="274"/>
      <c r="V173" s="274"/>
      <c r="W173" s="274"/>
      <c r="X173" s="274"/>
      <c r="Y173" s="274"/>
      <c r="Z173" s="274"/>
      <c r="AA173" s="274"/>
      <c r="AB173" s="274"/>
      <c r="AC173" s="274"/>
      <c r="AD173" s="274"/>
      <c r="AE173" s="274"/>
      <c r="AF173" s="274"/>
      <c r="AG173" s="274"/>
      <c r="AH173" s="274"/>
      <c r="AI173" s="274"/>
      <c r="AJ173" s="274"/>
      <c r="AK173" s="274"/>
      <c r="AL173" s="274"/>
      <c r="AM173" s="274"/>
      <c r="AN173" s="274"/>
      <c r="AO173" s="274"/>
      <c r="AP173" s="274"/>
    </row>
    <row r="174" spans="9:42" s="57" customFormat="1" ht="22.5" customHeight="1" x14ac:dyDescent="0.25">
      <c r="I174" s="61"/>
      <c r="P174" s="274"/>
      <c r="Q174" s="274"/>
      <c r="R174" s="274"/>
      <c r="S174" s="274"/>
      <c r="T174" s="274"/>
      <c r="U174" s="274"/>
      <c r="V174" s="274"/>
      <c r="W174" s="274"/>
      <c r="X174" s="274"/>
      <c r="Y174" s="274"/>
      <c r="Z174" s="274"/>
      <c r="AA174" s="274"/>
      <c r="AB174" s="274"/>
      <c r="AC174" s="274"/>
      <c r="AD174" s="274"/>
      <c r="AE174" s="274"/>
      <c r="AF174" s="274"/>
      <c r="AG174" s="274"/>
      <c r="AH174" s="274"/>
      <c r="AI174" s="274"/>
      <c r="AJ174" s="274"/>
      <c r="AK174" s="274"/>
      <c r="AL174" s="274"/>
      <c r="AM174" s="274"/>
      <c r="AN174" s="274"/>
      <c r="AO174" s="274"/>
      <c r="AP174" s="274"/>
    </row>
    <row r="175" spans="9:42" s="57" customFormat="1" ht="22.5" customHeight="1" x14ac:dyDescent="0.25">
      <c r="I175" s="61"/>
      <c r="P175" s="274"/>
      <c r="Q175" s="274"/>
      <c r="R175" s="274"/>
      <c r="S175" s="274"/>
      <c r="T175" s="274"/>
      <c r="U175" s="274"/>
      <c r="V175" s="274"/>
      <c r="W175" s="274"/>
      <c r="X175" s="274"/>
      <c r="Y175" s="274"/>
      <c r="Z175" s="274"/>
      <c r="AA175" s="274"/>
      <c r="AB175" s="274"/>
      <c r="AC175" s="274"/>
      <c r="AD175" s="274"/>
      <c r="AE175" s="274"/>
      <c r="AF175" s="274"/>
      <c r="AG175" s="274"/>
      <c r="AH175" s="274"/>
      <c r="AI175" s="274"/>
      <c r="AJ175" s="274"/>
      <c r="AK175" s="274"/>
      <c r="AL175" s="274"/>
      <c r="AM175" s="274"/>
      <c r="AN175" s="274"/>
      <c r="AO175" s="274"/>
      <c r="AP175" s="274"/>
    </row>
    <row r="176" spans="9:42" s="57" customFormat="1" ht="22.5" customHeight="1" x14ac:dyDescent="0.25">
      <c r="I176" s="61"/>
      <c r="P176" s="274"/>
      <c r="Q176" s="274"/>
      <c r="R176" s="274"/>
      <c r="S176" s="274"/>
      <c r="T176" s="274"/>
      <c r="U176" s="274"/>
      <c r="V176" s="274"/>
      <c r="W176" s="274"/>
      <c r="X176" s="274"/>
      <c r="Y176" s="274"/>
      <c r="Z176" s="274"/>
      <c r="AA176" s="274"/>
      <c r="AB176" s="274"/>
      <c r="AC176" s="274"/>
      <c r="AD176" s="274"/>
      <c r="AE176" s="274"/>
      <c r="AF176" s="274"/>
      <c r="AG176" s="274"/>
      <c r="AH176" s="274"/>
      <c r="AI176" s="274"/>
      <c r="AJ176" s="274"/>
      <c r="AK176" s="274"/>
      <c r="AL176" s="274"/>
      <c r="AM176" s="274"/>
      <c r="AN176" s="274"/>
      <c r="AO176" s="274"/>
      <c r="AP176" s="274"/>
    </row>
    <row r="177" spans="9:42" s="57" customFormat="1" ht="22.5" customHeight="1" x14ac:dyDescent="0.25">
      <c r="I177" s="61"/>
      <c r="P177" s="274"/>
      <c r="Q177" s="274"/>
      <c r="R177" s="274"/>
      <c r="S177" s="274"/>
      <c r="T177" s="274"/>
      <c r="U177" s="274"/>
      <c r="V177" s="274"/>
      <c r="W177" s="274"/>
      <c r="X177" s="274"/>
      <c r="Y177" s="274"/>
      <c r="Z177" s="274"/>
      <c r="AA177" s="274"/>
      <c r="AB177" s="274"/>
      <c r="AC177" s="274"/>
      <c r="AD177" s="274"/>
      <c r="AE177" s="274"/>
      <c r="AF177" s="274"/>
      <c r="AG177" s="274"/>
      <c r="AH177" s="274"/>
      <c r="AI177" s="274"/>
      <c r="AJ177" s="274"/>
      <c r="AK177" s="274"/>
      <c r="AL177" s="274"/>
      <c r="AM177" s="274"/>
      <c r="AN177" s="274"/>
      <c r="AO177" s="274"/>
      <c r="AP177" s="274"/>
    </row>
    <row r="178" spans="9:42" s="57" customFormat="1" ht="22.5" customHeight="1" x14ac:dyDescent="0.25">
      <c r="I178" s="61"/>
      <c r="P178" s="274"/>
      <c r="Q178" s="274"/>
      <c r="R178" s="274"/>
      <c r="S178" s="274"/>
      <c r="T178" s="274"/>
      <c r="U178" s="274"/>
      <c r="V178" s="274"/>
      <c r="W178" s="274"/>
      <c r="X178" s="274"/>
      <c r="Y178" s="274"/>
      <c r="Z178" s="274"/>
      <c r="AA178" s="274"/>
      <c r="AB178" s="274"/>
      <c r="AC178" s="274"/>
      <c r="AD178" s="274"/>
      <c r="AE178" s="274"/>
      <c r="AF178" s="274"/>
      <c r="AG178" s="274"/>
      <c r="AH178" s="274"/>
      <c r="AI178" s="274"/>
      <c r="AJ178" s="274"/>
      <c r="AK178" s="274"/>
      <c r="AL178" s="274"/>
      <c r="AM178" s="274"/>
      <c r="AN178" s="274"/>
      <c r="AO178" s="274"/>
      <c r="AP178" s="274"/>
    </row>
    <row r="179" spans="9:42" s="57" customFormat="1" ht="22.5" customHeight="1" x14ac:dyDescent="0.25">
      <c r="I179" s="61"/>
      <c r="P179" s="274"/>
      <c r="Q179" s="274"/>
      <c r="R179" s="274"/>
      <c r="S179" s="274"/>
      <c r="T179" s="274"/>
      <c r="U179" s="274"/>
      <c r="V179" s="274"/>
      <c r="W179" s="274"/>
      <c r="X179" s="274"/>
      <c r="Y179" s="274"/>
      <c r="Z179" s="274"/>
      <c r="AA179" s="274"/>
      <c r="AB179" s="274"/>
      <c r="AC179" s="274"/>
      <c r="AD179" s="274"/>
      <c r="AE179" s="274"/>
      <c r="AF179" s="274"/>
      <c r="AG179" s="274"/>
      <c r="AH179" s="274"/>
      <c r="AI179" s="274"/>
      <c r="AJ179" s="274"/>
      <c r="AK179" s="274"/>
      <c r="AL179" s="274"/>
      <c r="AM179" s="274"/>
      <c r="AN179" s="274"/>
      <c r="AO179" s="274"/>
      <c r="AP179" s="274"/>
    </row>
    <row r="180" spans="9:42" s="57" customFormat="1" ht="22.5" customHeight="1" x14ac:dyDescent="0.25">
      <c r="I180" s="61"/>
      <c r="P180" s="274"/>
      <c r="Q180" s="274"/>
      <c r="R180" s="274"/>
      <c r="S180" s="274"/>
      <c r="T180" s="274"/>
      <c r="U180" s="274"/>
      <c r="V180" s="274"/>
      <c r="W180" s="274"/>
      <c r="X180" s="274"/>
      <c r="Y180" s="274"/>
      <c r="Z180" s="274"/>
      <c r="AA180" s="274"/>
      <c r="AB180" s="274"/>
      <c r="AC180" s="274"/>
      <c r="AD180" s="274"/>
      <c r="AE180" s="274"/>
      <c r="AF180" s="274"/>
      <c r="AG180" s="274"/>
      <c r="AH180" s="274"/>
      <c r="AI180" s="274"/>
      <c r="AJ180" s="274"/>
      <c r="AK180" s="274"/>
      <c r="AL180" s="274"/>
      <c r="AM180" s="274"/>
      <c r="AN180" s="274"/>
      <c r="AO180" s="274"/>
      <c r="AP180" s="274"/>
    </row>
    <row r="181" spans="9:42" s="57" customFormat="1" ht="22.5" customHeight="1" x14ac:dyDescent="0.25">
      <c r="I181" s="61"/>
      <c r="P181" s="274"/>
      <c r="Q181" s="274"/>
      <c r="R181" s="274"/>
      <c r="S181" s="274"/>
      <c r="T181" s="274"/>
      <c r="U181" s="274"/>
      <c r="V181" s="274"/>
      <c r="W181" s="274"/>
      <c r="X181" s="274"/>
      <c r="Y181" s="274"/>
      <c r="Z181" s="274"/>
      <c r="AA181" s="274"/>
      <c r="AB181" s="274"/>
      <c r="AC181" s="274"/>
      <c r="AD181" s="274"/>
      <c r="AE181" s="274"/>
      <c r="AF181" s="274"/>
      <c r="AG181" s="274"/>
      <c r="AH181" s="274"/>
      <c r="AI181" s="274"/>
      <c r="AJ181" s="274"/>
      <c r="AK181" s="274"/>
      <c r="AL181" s="274"/>
      <c r="AM181" s="274"/>
      <c r="AN181" s="274"/>
      <c r="AO181" s="274"/>
      <c r="AP181" s="274"/>
    </row>
    <row r="182" spans="9:42" s="57" customFormat="1" ht="22.5" customHeight="1" x14ac:dyDescent="0.25">
      <c r="I182" s="61"/>
      <c r="P182" s="274"/>
      <c r="Q182" s="274"/>
      <c r="R182" s="274"/>
      <c r="S182" s="274"/>
      <c r="T182" s="274"/>
      <c r="U182" s="274"/>
      <c r="V182" s="274"/>
      <c r="W182" s="274"/>
      <c r="X182" s="274"/>
      <c r="Y182" s="274"/>
      <c r="Z182" s="274"/>
      <c r="AA182" s="274"/>
      <c r="AB182" s="274"/>
      <c r="AC182" s="274"/>
      <c r="AD182" s="274"/>
      <c r="AE182" s="274"/>
      <c r="AF182" s="274"/>
      <c r="AG182" s="274"/>
      <c r="AH182" s="274"/>
      <c r="AI182" s="274"/>
      <c r="AJ182" s="274"/>
      <c r="AK182" s="274"/>
      <c r="AL182" s="274"/>
      <c r="AM182" s="274"/>
      <c r="AN182" s="274"/>
      <c r="AO182" s="274"/>
      <c r="AP182" s="274"/>
    </row>
    <row r="183" spans="9:42" s="57" customFormat="1" ht="22.5" customHeight="1" x14ac:dyDescent="0.25">
      <c r="I183" s="61"/>
      <c r="P183" s="274"/>
      <c r="Q183" s="274"/>
      <c r="R183" s="274"/>
      <c r="S183" s="274"/>
      <c r="T183" s="274"/>
      <c r="U183" s="274"/>
      <c r="V183" s="274"/>
      <c r="W183" s="274"/>
      <c r="X183" s="274"/>
      <c r="Y183" s="274"/>
      <c r="Z183" s="274"/>
      <c r="AA183" s="274"/>
      <c r="AB183" s="274"/>
      <c r="AC183" s="274"/>
      <c r="AD183" s="274"/>
      <c r="AE183" s="274"/>
      <c r="AF183" s="274"/>
      <c r="AG183" s="274"/>
      <c r="AH183" s="274"/>
      <c r="AI183" s="274"/>
      <c r="AJ183" s="274"/>
      <c r="AK183" s="274"/>
      <c r="AL183" s="274"/>
      <c r="AM183" s="274"/>
      <c r="AN183" s="274"/>
      <c r="AO183" s="274"/>
      <c r="AP183" s="274"/>
    </row>
    <row r="184" spans="9:42" s="57" customFormat="1" ht="22.5" customHeight="1" x14ac:dyDescent="0.25">
      <c r="I184" s="61"/>
      <c r="P184" s="274"/>
      <c r="Q184" s="274"/>
      <c r="R184" s="274"/>
      <c r="S184" s="274"/>
      <c r="T184" s="274"/>
      <c r="U184" s="274"/>
      <c r="V184" s="274"/>
      <c r="W184" s="274"/>
      <c r="X184" s="274"/>
      <c r="Y184" s="274"/>
      <c r="Z184" s="274"/>
      <c r="AA184" s="274"/>
      <c r="AB184" s="274"/>
      <c r="AC184" s="274"/>
      <c r="AD184" s="274"/>
      <c r="AE184" s="274"/>
      <c r="AF184" s="274"/>
      <c r="AG184" s="274"/>
      <c r="AH184" s="274"/>
      <c r="AI184" s="274"/>
      <c r="AJ184" s="274"/>
      <c r="AK184" s="274"/>
      <c r="AL184" s="274"/>
      <c r="AM184" s="274"/>
      <c r="AN184" s="274"/>
      <c r="AO184" s="274"/>
      <c r="AP184" s="274"/>
    </row>
    <row r="185" spans="9:42" s="57" customFormat="1" ht="22.5" customHeight="1" x14ac:dyDescent="0.25">
      <c r="I185" s="61"/>
      <c r="P185" s="274"/>
      <c r="Q185" s="274"/>
      <c r="R185" s="274"/>
      <c r="S185" s="274"/>
      <c r="T185" s="274"/>
      <c r="U185" s="274"/>
      <c r="V185" s="274"/>
      <c r="W185" s="274"/>
      <c r="X185" s="274"/>
      <c r="Y185" s="274"/>
      <c r="Z185" s="274"/>
      <c r="AA185" s="274"/>
      <c r="AB185" s="274"/>
      <c r="AC185" s="274"/>
      <c r="AD185" s="274"/>
      <c r="AE185" s="274"/>
      <c r="AF185" s="274"/>
      <c r="AG185" s="274"/>
      <c r="AH185" s="274"/>
      <c r="AI185" s="274"/>
      <c r="AJ185" s="274"/>
      <c r="AK185" s="274"/>
      <c r="AL185" s="274"/>
      <c r="AM185" s="274"/>
      <c r="AN185" s="274"/>
      <c r="AO185" s="274"/>
      <c r="AP185" s="274"/>
    </row>
    <row r="186" spans="9:42" s="57" customFormat="1" ht="22.5" customHeight="1" x14ac:dyDescent="0.25">
      <c r="I186" s="61"/>
      <c r="P186" s="274"/>
      <c r="Q186" s="274"/>
      <c r="R186" s="274"/>
      <c r="S186" s="274"/>
      <c r="T186" s="274"/>
      <c r="U186" s="274"/>
      <c r="V186" s="274"/>
      <c r="W186" s="274"/>
      <c r="X186" s="274"/>
      <c r="Y186" s="274"/>
      <c r="Z186" s="274"/>
      <c r="AA186" s="274"/>
      <c r="AB186" s="274"/>
      <c r="AC186" s="274"/>
      <c r="AD186" s="274"/>
      <c r="AE186" s="274"/>
      <c r="AF186" s="274"/>
      <c r="AG186" s="274"/>
      <c r="AH186" s="274"/>
      <c r="AI186" s="274"/>
      <c r="AJ186" s="274"/>
      <c r="AK186" s="274"/>
      <c r="AL186" s="274"/>
      <c r="AM186" s="274"/>
      <c r="AN186" s="274"/>
      <c r="AO186" s="274"/>
      <c r="AP186" s="274"/>
    </row>
    <row r="187" spans="9:42" s="57" customFormat="1" ht="22.5" customHeight="1" x14ac:dyDescent="0.25">
      <c r="I187" s="61"/>
      <c r="P187" s="274"/>
      <c r="Q187" s="274"/>
      <c r="R187" s="274"/>
      <c r="S187" s="274"/>
      <c r="T187" s="274"/>
      <c r="U187" s="274"/>
      <c r="V187" s="274"/>
      <c r="W187" s="274"/>
      <c r="X187" s="274"/>
      <c r="Y187" s="274"/>
      <c r="Z187" s="274"/>
      <c r="AA187" s="274"/>
      <c r="AB187" s="274"/>
      <c r="AC187" s="274"/>
      <c r="AD187" s="274"/>
      <c r="AE187" s="274"/>
      <c r="AF187" s="274"/>
      <c r="AG187" s="274"/>
      <c r="AH187" s="274"/>
      <c r="AI187" s="274"/>
      <c r="AJ187" s="274"/>
      <c r="AK187" s="274"/>
      <c r="AL187" s="274"/>
      <c r="AM187" s="274"/>
      <c r="AN187" s="274"/>
      <c r="AO187" s="274"/>
      <c r="AP187" s="274"/>
    </row>
    <row r="188" spans="9:42" s="57" customFormat="1" ht="22.5" customHeight="1" x14ac:dyDescent="0.25">
      <c r="I188" s="61"/>
      <c r="P188" s="274"/>
      <c r="Q188" s="274"/>
      <c r="R188" s="274"/>
      <c r="S188" s="274"/>
      <c r="T188" s="274"/>
      <c r="U188" s="274"/>
      <c r="V188" s="274"/>
      <c r="W188" s="274"/>
      <c r="X188" s="274"/>
      <c r="Y188" s="274"/>
      <c r="Z188" s="274"/>
      <c r="AA188" s="274"/>
      <c r="AB188" s="274"/>
      <c r="AC188" s="274"/>
      <c r="AD188" s="274"/>
      <c r="AE188" s="274"/>
      <c r="AF188" s="274"/>
      <c r="AG188" s="274"/>
      <c r="AH188" s="274"/>
      <c r="AI188" s="274"/>
      <c r="AJ188" s="274"/>
      <c r="AK188" s="274"/>
      <c r="AL188" s="274"/>
      <c r="AM188" s="274"/>
      <c r="AN188" s="274"/>
      <c r="AO188" s="274"/>
      <c r="AP188" s="274"/>
    </row>
    <row r="189" spans="9:42" s="57" customFormat="1" ht="22.5" customHeight="1" x14ac:dyDescent="0.25">
      <c r="I189" s="61"/>
      <c r="P189" s="274"/>
      <c r="Q189" s="274"/>
      <c r="R189" s="274"/>
      <c r="S189" s="274"/>
      <c r="T189" s="274"/>
      <c r="U189" s="274"/>
      <c r="V189" s="274"/>
      <c r="W189" s="274"/>
      <c r="X189" s="274"/>
      <c r="Y189" s="274"/>
      <c r="Z189" s="274"/>
      <c r="AA189" s="274"/>
      <c r="AB189" s="274"/>
      <c r="AC189" s="274"/>
      <c r="AD189" s="274"/>
      <c r="AE189" s="274"/>
      <c r="AF189" s="274"/>
      <c r="AG189" s="274"/>
      <c r="AH189" s="274"/>
      <c r="AI189" s="274"/>
      <c r="AJ189" s="274"/>
      <c r="AK189" s="274"/>
      <c r="AL189" s="274"/>
      <c r="AM189" s="274"/>
      <c r="AN189" s="274"/>
      <c r="AO189" s="274"/>
      <c r="AP189" s="274"/>
    </row>
    <row r="190" spans="9:42" s="57" customFormat="1" ht="22.5" customHeight="1" x14ac:dyDescent="0.25">
      <c r="I190" s="61"/>
      <c r="P190" s="274"/>
      <c r="Q190" s="274"/>
      <c r="R190" s="274"/>
      <c r="S190" s="274"/>
      <c r="T190" s="274"/>
      <c r="U190" s="274"/>
      <c r="V190" s="274"/>
      <c r="W190" s="274"/>
      <c r="X190" s="274"/>
      <c r="Y190" s="274"/>
      <c r="Z190" s="274"/>
      <c r="AA190" s="274"/>
      <c r="AB190" s="274"/>
      <c r="AC190" s="274"/>
      <c r="AD190" s="274"/>
      <c r="AE190" s="274"/>
      <c r="AF190" s="274"/>
      <c r="AG190" s="274"/>
      <c r="AH190" s="274"/>
      <c r="AI190" s="274"/>
      <c r="AJ190" s="274"/>
      <c r="AK190" s="274"/>
      <c r="AL190" s="274"/>
      <c r="AM190" s="274"/>
      <c r="AN190" s="274"/>
      <c r="AO190" s="274"/>
      <c r="AP190" s="274"/>
    </row>
    <row r="191" spans="9:42" s="57" customFormat="1" ht="22.5" customHeight="1" x14ac:dyDescent="0.25">
      <c r="I191" s="61"/>
      <c r="P191" s="274"/>
      <c r="Q191" s="274"/>
      <c r="R191" s="274"/>
      <c r="S191" s="274"/>
      <c r="T191" s="274"/>
      <c r="U191" s="274"/>
      <c r="V191" s="274"/>
      <c r="W191" s="274"/>
      <c r="X191" s="274"/>
      <c r="Y191" s="274"/>
      <c r="Z191" s="274"/>
      <c r="AA191" s="274"/>
      <c r="AB191" s="274"/>
      <c r="AC191" s="274"/>
      <c r="AD191" s="274"/>
      <c r="AE191" s="274"/>
      <c r="AF191" s="274"/>
      <c r="AG191" s="274"/>
      <c r="AH191" s="274"/>
      <c r="AI191" s="274"/>
      <c r="AJ191" s="274"/>
      <c r="AK191" s="274"/>
      <c r="AL191" s="274"/>
      <c r="AM191" s="274"/>
      <c r="AN191" s="274"/>
      <c r="AO191" s="274"/>
      <c r="AP191" s="274"/>
    </row>
    <row r="192" spans="9:42" s="57" customFormat="1" ht="22.5" customHeight="1" x14ac:dyDescent="0.25">
      <c r="I192" s="61"/>
      <c r="P192" s="274"/>
      <c r="Q192" s="274"/>
      <c r="R192" s="274"/>
      <c r="S192" s="274"/>
      <c r="T192" s="274"/>
      <c r="U192" s="274"/>
      <c r="V192" s="274"/>
      <c r="W192" s="274"/>
      <c r="X192" s="274"/>
      <c r="Y192" s="274"/>
      <c r="Z192" s="274"/>
      <c r="AA192" s="274"/>
      <c r="AB192" s="274"/>
      <c r="AC192" s="274"/>
      <c r="AD192" s="274"/>
      <c r="AE192" s="274"/>
      <c r="AF192" s="274"/>
      <c r="AG192" s="274"/>
      <c r="AH192" s="274"/>
      <c r="AI192" s="274"/>
      <c r="AJ192" s="274"/>
      <c r="AK192" s="274"/>
      <c r="AL192" s="274"/>
      <c r="AM192" s="274"/>
      <c r="AN192" s="274"/>
      <c r="AO192" s="274"/>
      <c r="AP192" s="274"/>
    </row>
    <row r="193" spans="9:42" s="57" customFormat="1" ht="22.5" customHeight="1" x14ac:dyDescent="0.25">
      <c r="I193" s="61"/>
      <c r="P193" s="274"/>
      <c r="Q193" s="274"/>
      <c r="R193" s="274"/>
      <c r="S193" s="274"/>
      <c r="T193" s="274"/>
      <c r="U193" s="274"/>
      <c r="V193" s="274"/>
      <c r="W193" s="274"/>
      <c r="X193" s="274"/>
      <c r="Y193" s="274"/>
      <c r="Z193" s="274"/>
      <c r="AA193" s="274"/>
      <c r="AB193" s="274"/>
      <c r="AC193" s="274"/>
      <c r="AD193" s="274"/>
      <c r="AE193" s="274"/>
      <c r="AF193" s="274"/>
      <c r="AG193" s="274"/>
      <c r="AH193" s="274"/>
      <c r="AI193" s="274"/>
      <c r="AJ193" s="274"/>
      <c r="AK193" s="274"/>
      <c r="AL193" s="274"/>
      <c r="AM193" s="274"/>
      <c r="AN193" s="274"/>
      <c r="AO193" s="274"/>
      <c r="AP193" s="274"/>
    </row>
    <row r="194" spans="9:42" s="57" customFormat="1" ht="22.5" customHeight="1" x14ac:dyDescent="0.25">
      <c r="I194" s="61"/>
      <c r="P194" s="274"/>
      <c r="Q194" s="274"/>
      <c r="R194" s="274"/>
      <c r="S194" s="274"/>
      <c r="T194" s="274"/>
      <c r="U194" s="274"/>
      <c r="V194" s="274"/>
      <c r="W194" s="274"/>
      <c r="X194" s="274"/>
      <c r="Y194" s="274"/>
      <c r="Z194" s="274"/>
      <c r="AA194" s="274"/>
      <c r="AB194" s="274"/>
      <c r="AC194" s="274"/>
      <c r="AD194" s="274"/>
      <c r="AE194" s="274"/>
      <c r="AF194" s="274"/>
      <c r="AG194" s="274"/>
      <c r="AH194" s="274"/>
      <c r="AI194" s="274"/>
      <c r="AJ194" s="274"/>
      <c r="AK194" s="274"/>
      <c r="AL194" s="274"/>
      <c r="AM194" s="274"/>
      <c r="AN194" s="274"/>
      <c r="AO194" s="274"/>
      <c r="AP194" s="274"/>
    </row>
    <row r="195" spans="9:42" s="57" customFormat="1" ht="22.5" customHeight="1" x14ac:dyDescent="0.25">
      <c r="I195" s="61"/>
      <c r="P195" s="274"/>
      <c r="Q195" s="274"/>
      <c r="R195" s="274"/>
      <c r="S195" s="274"/>
      <c r="T195" s="274"/>
      <c r="U195" s="274"/>
      <c r="V195" s="274"/>
      <c r="W195" s="274"/>
      <c r="X195" s="274"/>
      <c r="Y195" s="274"/>
      <c r="Z195" s="274"/>
      <c r="AA195" s="274"/>
      <c r="AB195" s="274"/>
      <c r="AC195" s="274"/>
      <c r="AD195" s="274"/>
      <c r="AE195" s="274"/>
      <c r="AF195" s="274"/>
      <c r="AG195" s="274"/>
      <c r="AH195" s="274"/>
      <c r="AI195" s="274"/>
      <c r="AJ195" s="274"/>
      <c r="AK195" s="274"/>
      <c r="AL195" s="274"/>
      <c r="AM195" s="274"/>
      <c r="AN195" s="274"/>
      <c r="AO195" s="274"/>
      <c r="AP195" s="274"/>
    </row>
    <row r="196" spans="9:42" s="57" customFormat="1" ht="22.5" customHeight="1" x14ac:dyDescent="0.25">
      <c r="I196" s="61"/>
      <c r="P196" s="274"/>
      <c r="Q196" s="274"/>
      <c r="R196" s="274"/>
      <c r="S196" s="274"/>
      <c r="T196" s="274"/>
      <c r="U196" s="274"/>
      <c r="V196" s="274"/>
      <c r="W196" s="274"/>
      <c r="X196" s="274"/>
      <c r="Y196" s="274"/>
      <c r="Z196" s="274"/>
      <c r="AA196" s="274"/>
      <c r="AB196" s="274"/>
      <c r="AC196" s="274"/>
      <c r="AD196" s="274"/>
      <c r="AE196" s="274"/>
      <c r="AF196" s="274"/>
      <c r="AG196" s="274"/>
      <c r="AH196" s="274"/>
      <c r="AI196" s="274"/>
      <c r="AJ196" s="274"/>
      <c r="AK196" s="274"/>
      <c r="AL196" s="274"/>
      <c r="AM196" s="274"/>
      <c r="AN196" s="274"/>
      <c r="AO196" s="274"/>
      <c r="AP196" s="274"/>
    </row>
    <row r="197" spans="9:42" s="57" customFormat="1" ht="22.5" customHeight="1" x14ac:dyDescent="0.25">
      <c r="I197" s="61"/>
      <c r="P197" s="274"/>
      <c r="Q197" s="274"/>
      <c r="R197" s="274"/>
      <c r="S197" s="274"/>
      <c r="T197" s="274"/>
      <c r="U197" s="274"/>
      <c r="V197" s="274"/>
      <c r="W197" s="274"/>
      <c r="X197" s="274"/>
      <c r="Y197" s="274"/>
      <c r="Z197" s="274"/>
      <c r="AA197" s="274"/>
      <c r="AB197" s="274"/>
      <c r="AC197" s="274"/>
      <c r="AD197" s="274"/>
      <c r="AE197" s="274"/>
      <c r="AF197" s="274"/>
      <c r="AG197" s="274"/>
      <c r="AH197" s="274"/>
      <c r="AI197" s="274"/>
      <c r="AJ197" s="274"/>
      <c r="AK197" s="274"/>
      <c r="AL197" s="274"/>
      <c r="AM197" s="274"/>
      <c r="AN197" s="274"/>
      <c r="AO197" s="274"/>
      <c r="AP197" s="274"/>
    </row>
    <row r="198" spans="9:42" s="57" customFormat="1" ht="22.5" customHeight="1" x14ac:dyDescent="0.25">
      <c r="I198" s="61"/>
      <c r="P198" s="274"/>
      <c r="Q198" s="274"/>
      <c r="R198" s="274"/>
      <c r="S198" s="274"/>
      <c r="T198" s="274"/>
      <c r="U198" s="274"/>
      <c r="V198" s="274"/>
      <c r="W198" s="274"/>
      <c r="X198" s="274"/>
      <c r="Y198" s="274"/>
      <c r="Z198" s="274"/>
      <c r="AA198" s="274"/>
      <c r="AB198" s="274"/>
      <c r="AC198" s="274"/>
      <c r="AD198" s="274"/>
      <c r="AE198" s="274"/>
      <c r="AF198" s="274"/>
      <c r="AG198" s="274"/>
      <c r="AH198" s="274"/>
      <c r="AI198" s="274"/>
      <c r="AJ198" s="274"/>
      <c r="AK198" s="274"/>
      <c r="AL198" s="274"/>
      <c r="AM198" s="274"/>
      <c r="AN198" s="274"/>
      <c r="AO198" s="274"/>
      <c r="AP198" s="274"/>
    </row>
    <row r="199" spans="9:42" s="57" customFormat="1" ht="22.5" customHeight="1" x14ac:dyDescent="0.25">
      <c r="I199" s="61"/>
      <c r="P199" s="274"/>
      <c r="Q199" s="274"/>
      <c r="R199" s="274"/>
      <c r="S199" s="274"/>
      <c r="T199" s="274"/>
      <c r="U199" s="274"/>
      <c r="V199" s="274"/>
      <c r="W199" s="274"/>
      <c r="X199" s="274"/>
      <c r="Y199" s="274"/>
      <c r="Z199" s="274"/>
      <c r="AA199" s="274"/>
      <c r="AB199" s="274"/>
      <c r="AC199" s="274"/>
      <c r="AD199" s="274"/>
      <c r="AE199" s="274"/>
      <c r="AF199" s="274"/>
      <c r="AG199" s="274"/>
      <c r="AH199" s="274"/>
      <c r="AI199" s="274"/>
      <c r="AJ199" s="274"/>
      <c r="AK199" s="274"/>
      <c r="AL199" s="274"/>
      <c r="AM199" s="274"/>
      <c r="AN199" s="274"/>
      <c r="AO199" s="274"/>
      <c r="AP199" s="274"/>
    </row>
    <row r="200" spans="9:42" s="57" customFormat="1" ht="22.5" customHeight="1" x14ac:dyDescent="0.25">
      <c r="I200" s="61"/>
      <c r="P200" s="274"/>
      <c r="Q200" s="274"/>
      <c r="R200" s="274"/>
      <c r="S200" s="274"/>
      <c r="T200" s="274"/>
      <c r="U200" s="274"/>
      <c r="V200" s="274"/>
      <c r="W200" s="274"/>
      <c r="X200" s="274"/>
      <c r="Y200" s="274"/>
      <c r="Z200" s="274"/>
      <c r="AA200" s="274"/>
      <c r="AB200" s="274"/>
      <c r="AC200" s="274"/>
      <c r="AD200" s="274"/>
      <c r="AE200" s="274"/>
      <c r="AF200" s="274"/>
      <c r="AG200" s="274"/>
      <c r="AH200" s="274"/>
      <c r="AI200" s="274"/>
      <c r="AJ200" s="274"/>
      <c r="AK200" s="274"/>
      <c r="AL200" s="274"/>
      <c r="AM200" s="274"/>
      <c r="AN200" s="274"/>
      <c r="AO200" s="274"/>
      <c r="AP200" s="274"/>
    </row>
    <row r="201" spans="9:42" s="57" customFormat="1" ht="22.5" customHeight="1" x14ac:dyDescent="0.25">
      <c r="I201" s="61"/>
      <c r="P201" s="274"/>
      <c r="Q201" s="274"/>
      <c r="R201" s="274"/>
      <c r="S201" s="274"/>
      <c r="T201" s="274"/>
      <c r="U201" s="274"/>
      <c r="V201" s="274"/>
      <c r="W201" s="274"/>
      <c r="X201" s="274"/>
      <c r="Y201" s="274"/>
      <c r="Z201" s="274"/>
      <c r="AA201" s="274"/>
      <c r="AB201" s="274"/>
      <c r="AC201" s="274"/>
      <c r="AD201" s="274"/>
      <c r="AE201" s="274"/>
      <c r="AF201" s="274"/>
      <c r="AG201" s="274"/>
      <c r="AH201" s="274"/>
      <c r="AI201" s="274"/>
      <c r="AJ201" s="274"/>
      <c r="AK201" s="274"/>
      <c r="AL201" s="274"/>
      <c r="AM201" s="274"/>
      <c r="AN201" s="274"/>
      <c r="AO201" s="274"/>
      <c r="AP201" s="274"/>
    </row>
    <row r="202" spans="9:42" s="57" customFormat="1" ht="22.5" customHeight="1" x14ac:dyDescent="0.25">
      <c r="I202" s="61"/>
      <c r="P202" s="274"/>
      <c r="Q202" s="274"/>
      <c r="R202" s="274"/>
      <c r="S202" s="274"/>
      <c r="T202" s="274"/>
      <c r="U202" s="274"/>
      <c r="V202" s="274"/>
      <c r="W202" s="274"/>
      <c r="X202" s="274"/>
      <c r="Y202" s="274"/>
      <c r="Z202" s="274"/>
      <c r="AA202" s="274"/>
      <c r="AB202" s="274"/>
      <c r="AC202" s="274"/>
      <c r="AD202" s="274"/>
      <c r="AE202" s="274"/>
      <c r="AF202" s="274"/>
      <c r="AG202" s="274"/>
      <c r="AH202" s="274"/>
      <c r="AI202" s="274"/>
      <c r="AJ202" s="274"/>
      <c r="AK202" s="274"/>
      <c r="AL202" s="274"/>
      <c r="AM202" s="274"/>
      <c r="AN202" s="274"/>
      <c r="AO202" s="274"/>
      <c r="AP202" s="274"/>
    </row>
    <row r="203" spans="9:42" s="57" customFormat="1" ht="22.5" customHeight="1" x14ac:dyDescent="0.25">
      <c r="I203" s="61"/>
      <c r="P203" s="274"/>
      <c r="Q203" s="274"/>
      <c r="R203" s="274"/>
      <c r="S203" s="274"/>
      <c r="T203" s="274"/>
      <c r="U203" s="274"/>
      <c r="V203" s="274"/>
      <c r="W203" s="274"/>
      <c r="X203" s="274"/>
      <c r="Y203" s="274"/>
      <c r="Z203" s="274"/>
      <c r="AA203" s="274"/>
      <c r="AB203" s="274"/>
      <c r="AC203" s="274"/>
      <c r="AD203" s="274"/>
      <c r="AE203" s="274"/>
      <c r="AF203" s="274"/>
      <c r="AG203" s="274"/>
      <c r="AH203" s="274"/>
      <c r="AI203" s="274"/>
      <c r="AJ203" s="274"/>
      <c r="AK203" s="274"/>
      <c r="AL203" s="274"/>
      <c r="AM203" s="274"/>
      <c r="AN203" s="274"/>
      <c r="AO203" s="274"/>
      <c r="AP203" s="274"/>
    </row>
    <row r="204" spans="9:42" s="57" customFormat="1" ht="22.5" customHeight="1" x14ac:dyDescent="0.25">
      <c r="I204" s="61"/>
      <c r="P204" s="274"/>
      <c r="Q204" s="274"/>
      <c r="R204" s="274"/>
      <c r="S204" s="274"/>
      <c r="T204" s="274"/>
      <c r="U204" s="274"/>
      <c r="V204" s="274"/>
      <c r="W204" s="274"/>
      <c r="X204" s="274"/>
      <c r="Y204" s="274"/>
      <c r="Z204" s="274"/>
      <c r="AA204" s="274"/>
      <c r="AB204" s="274"/>
      <c r="AC204" s="274"/>
      <c r="AD204" s="274"/>
      <c r="AE204" s="274"/>
      <c r="AF204" s="274"/>
      <c r="AG204" s="274"/>
      <c r="AH204" s="274"/>
      <c r="AI204" s="274"/>
      <c r="AJ204" s="274"/>
      <c r="AK204" s="274"/>
      <c r="AL204" s="274"/>
      <c r="AM204" s="274"/>
      <c r="AN204" s="274"/>
      <c r="AO204" s="274"/>
      <c r="AP204" s="274"/>
    </row>
    <row r="205" spans="9:42" s="57" customFormat="1" ht="22.5" customHeight="1" x14ac:dyDescent="0.25">
      <c r="I205" s="61"/>
      <c r="P205" s="274"/>
      <c r="Q205" s="274"/>
      <c r="R205" s="274"/>
      <c r="S205" s="274"/>
      <c r="T205" s="274"/>
      <c r="U205" s="274"/>
      <c r="V205" s="274"/>
      <c r="W205" s="274"/>
      <c r="X205" s="274"/>
      <c r="Y205" s="274"/>
      <c r="Z205" s="274"/>
      <c r="AA205" s="274"/>
      <c r="AB205" s="274"/>
      <c r="AC205" s="274"/>
      <c r="AD205" s="274"/>
      <c r="AE205" s="274"/>
      <c r="AF205" s="274"/>
      <c r="AG205" s="274"/>
      <c r="AH205" s="274"/>
      <c r="AI205" s="274"/>
      <c r="AJ205" s="274"/>
      <c r="AK205" s="274"/>
      <c r="AL205" s="274"/>
      <c r="AM205" s="274"/>
      <c r="AN205" s="274"/>
      <c r="AO205" s="274"/>
      <c r="AP205" s="274"/>
    </row>
    <row r="206" spans="9:42" s="57" customFormat="1" ht="22.5" customHeight="1" x14ac:dyDescent="0.25">
      <c r="I206" s="61"/>
      <c r="P206" s="274"/>
      <c r="Q206" s="274"/>
      <c r="R206" s="274"/>
      <c r="S206" s="274"/>
      <c r="T206" s="274"/>
      <c r="U206" s="274"/>
      <c r="V206" s="274"/>
      <c r="W206" s="274"/>
      <c r="X206" s="274"/>
      <c r="Y206" s="274"/>
      <c r="Z206" s="274"/>
      <c r="AA206" s="274"/>
      <c r="AB206" s="274"/>
      <c r="AC206" s="274"/>
      <c r="AD206" s="274"/>
      <c r="AE206" s="274"/>
      <c r="AF206" s="274"/>
      <c r="AG206" s="274"/>
      <c r="AH206" s="274"/>
      <c r="AI206" s="274"/>
      <c r="AJ206" s="274"/>
      <c r="AK206" s="274"/>
      <c r="AL206" s="274"/>
      <c r="AM206" s="274"/>
      <c r="AN206" s="274"/>
      <c r="AO206" s="274"/>
      <c r="AP206" s="274"/>
    </row>
    <row r="207" spans="9:42" s="57" customFormat="1" ht="22.5" customHeight="1" x14ac:dyDescent="0.25">
      <c r="I207" s="61"/>
      <c r="P207" s="274"/>
      <c r="Q207" s="274"/>
      <c r="R207" s="274"/>
      <c r="S207" s="274"/>
      <c r="T207" s="274"/>
      <c r="U207" s="274"/>
      <c r="V207" s="274"/>
      <c r="W207" s="274"/>
      <c r="X207" s="274"/>
      <c r="Y207" s="274"/>
      <c r="Z207" s="274"/>
      <c r="AA207" s="274"/>
      <c r="AB207" s="274"/>
      <c r="AC207" s="274"/>
      <c r="AD207" s="274"/>
      <c r="AE207" s="274"/>
      <c r="AF207" s="274"/>
      <c r="AG207" s="274"/>
      <c r="AH207" s="274"/>
      <c r="AI207" s="274"/>
      <c r="AJ207" s="274"/>
      <c r="AK207" s="274"/>
      <c r="AL207" s="274"/>
      <c r="AM207" s="274"/>
      <c r="AN207" s="274"/>
      <c r="AO207" s="274"/>
      <c r="AP207" s="274"/>
    </row>
    <row r="208" spans="9:42" s="57" customFormat="1" ht="22.5" customHeight="1" x14ac:dyDescent="0.25">
      <c r="I208" s="61"/>
      <c r="P208" s="274"/>
      <c r="Q208" s="274"/>
      <c r="R208" s="274"/>
      <c r="S208" s="274"/>
      <c r="T208" s="274"/>
      <c r="U208" s="274"/>
      <c r="V208" s="274"/>
      <c r="W208" s="274"/>
      <c r="X208" s="274"/>
      <c r="Y208" s="274"/>
      <c r="Z208" s="274"/>
      <c r="AA208" s="274"/>
      <c r="AB208" s="274"/>
      <c r="AC208" s="274"/>
      <c r="AD208" s="274"/>
      <c r="AE208" s="274"/>
      <c r="AF208" s="274"/>
      <c r="AG208" s="274"/>
      <c r="AH208" s="274"/>
      <c r="AI208" s="274"/>
      <c r="AJ208" s="274"/>
      <c r="AK208" s="274"/>
      <c r="AL208" s="274"/>
      <c r="AM208" s="274"/>
      <c r="AN208" s="274"/>
      <c r="AO208" s="274"/>
      <c r="AP208" s="274"/>
    </row>
    <row r="209" spans="9:42" s="57" customFormat="1" ht="22.5" customHeight="1" x14ac:dyDescent="0.25">
      <c r="I209" s="61"/>
      <c r="P209" s="274"/>
      <c r="Q209" s="274"/>
      <c r="R209" s="274"/>
      <c r="S209" s="274"/>
      <c r="T209" s="274"/>
      <c r="U209" s="274"/>
      <c r="V209" s="274"/>
      <c r="W209" s="274"/>
      <c r="X209" s="274"/>
      <c r="Y209" s="274"/>
      <c r="Z209" s="274"/>
      <c r="AA209" s="274"/>
      <c r="AB209" s="274"/>
      <c r="AC209" s="274"/>
      <c r="AD209" s="274"/>
      <c r="AE209" s="274"/>
      <c r="AF209" s="274"/>
      <c r="AG209" s="274"/>
      <c r="AH209" s="274"/>
      <c r="AI209" s="274"/>
      <c r="AJ209" s="274"/>
      <c r="AK209" s="274"/>
      <c r="AL209" s="274"/>
      <c r="AM209" s="274"/>
      <c r="AN209" s="274"/>
      <c r="AO209" s="274"/>
      <c r="AP209" s="274"/>
    </row>
    <row r="210" spans="9:42" s="57" customFormat="1" ht="22.5" customHeight="1" x14ac:dyDescent="0.25">
      <c r="I210" s="61"/>
      <c r="P210" s="274"/>
      <c r="Q210" s="274"/>
      <c r="R210" s="274"/>
      <c r="S210" s="274"/>
      <c r="T210" s="274"/>
      <c r="U210" s="274"/>
      <c r="V210" s="274"/>
      <c r="W210" s="274"/>
      <c r="X210" s="274"/>
      <c r="Y210" s="274"/>
      <c r="Z210" s="274"/>
      <c r="AA210" s="274"/>
      <c r="AB210" s="274"/>
      <c r="AC210" s="274"/>
      <c r="AD210" s="274"/>
      <c r="AE210" s="274"/>
      <c r="AF210" s="274"/>
      <c r="AG210" s="274"/>
      <c r="AH210" s="274"/>
      <c r="AI210" s="274"/>
      <c r="AJ210" s="274"/>
      <c r="AK210" s="274"/>
      <c r="AL210" s="274"/>
      <c r="AM210" s="274"/>
      <c r="AN210" s="274"/>
      <c r="AO210" s="274"/>
      <c r="AP210" s="274"/>
    </row>
    <row r="211" spans="9:42" s="57" customFormat="1" ht="22.5" customHeight="1" x14ac:dyDescent="0.25">
      <c r="I211" s="61"/>
      <c r="P211" s="274"/>
      <c r="Q211" s="274"/>
      <c r="R211" s="274"/>
      <c r="S211" s="274"/>
      <c r="T211" s="274"/>
      <c r="U211" s="274"/>
      <c r="V211" s="274"/>
      <c r="W211" s="274"/>
      <c r="X211" s="274"/>
      <c r="Y211" s="274"/>
      <c r="Z211" s="274"/>
      <c r="AA211" s="274"/>
      <c r="AB211" s="274"/>
      <c r="AC211" s="274"/>
      <c r="AD211" s="274"/>
      <c r="AE211" s="274"/>
      <c r="AF211" s="274"/>
      <c r="AG211" s="274"/>
      <c r="AH211" s="274"/>
      <c r="AI211" s="274"/>
      <c r="AJ211" s="274"/>
      <c r="AK211" s="274"/>
      <c r="AL211" s="274"/>
      <c r="AM211" s="274"/>
      <c r="AN211" s="274"/>
      <c r="AO211" s="274"/>
      <c r="AP211" s="274"/>
    </row>
    <row r="212" spans="9:42" s="57" customFormat="1" ht="22.5" customHeight="1" x14ac:dyDescent="0.25">
      <c r="I212" s="61"/>
      <c r="P212" s="274"/>
      <c r="Q212" s="274"/>
      <c r="R212" s="274"/>
      <c r="S212" s="274"/>
      <c r="T212" s="274"/>
      <c r="U212" s="274"/>
      <c r="V212" s="274"/>
      <c r="W212" s="274"/>
      <c r="X212" s="274"/>
      <c r="Y212" s="274"/>
      <c r="Z212" s="274"/>
      <c r="AA212" s="274"/>
      <c r="AB212" s="274"/>
      <c r="AC212" s="274"/>
      <c r="AD212" s="274"/>
      <c r="AE212" s="274"/>
      <c r="AF212" s="274"/>
      <c r="AG212" s="274"/>
      <c r="AH212" s="274"/>
      <c r="AI212" s="274"/>
      <c r="AJ212" s="274"/>
      <c r="AK212" s="274"/>
      <c r="AL212" s="274"/>
      <c r="AM212" s="274"/>
      <c r="AN212" s="274"/>
      <c r="AO212" s="274"/>
      <c r="AP212" s="274"/>
    </row>
    <row r="213" spans="9:42" s="57" customFormat="1" ht="22.5" customHeight="1" x14ac:dyDescent="0.25">
      <c r="I213" s="61"/>
      <c r="P213" s="274"/>
      <c r="Q213" s="274"/>
      <c r="R213" s="274"/>
      <c r="S213" s="274"/>
      <c r="T213" s="274"/>
      <c r="U213" s="274"/>
      <c r="V213" s="274"/>
      <c r="W213" s="274"/>
      <c r="X213" s="274"/>
      <c r="Y213" s="274"/>
      <c r="Z213" s="274"/>
      <c r="AA213" s="274"/>
      <c r="AB213" s="274"/>
      <c r="AC213" s="274"/>
      <c r="AD213" s="274"/>
      <c r="AE213" s="274"/>
      <c r="AF213" s="274"/>
      <c r="AG213" s="274"/>
      <c r="AH213" s="274"/>
      <c r="AI213" s="274"/>
      <c r="AJ213" s="274"/>
      <c r="AK213" s="274"/>
      <c r="AL213" s="274"/>
      <c r="AM213" s="274"/>
      <c r="AN213" s="274"/>
      <c r="AO213" s="274"/>
      <c r="AP213" s="274"/>
    </row>
    <row r="214" spans="9:42" s="57" customFormat="1" ht="22.5" customHeight="1" x14ac:dyDescent="0.25">
      <c r="I214" s="61"/>
      <c r="P214" s="274"/>
      <c r="Q214" s="274"/>
      <c r="R214" s="274"/>
      <c r="S214" s="274"/>
      <c r="T214" s="274"/>
      <c r="U214" s="274"/>
      <c r="V214" s="274"/>
      <c r="W214" s="274"/>
      <c r="X214" s="274"/>
      <c r="Y214" s="274"/>
      <c r="Z214" s="274"/>
      <c r="AA214" s="274"/>
      <c r="AB214" s="274"/>
      <c r="AC214" s="274"/>
      <c r="AD214" s="274"/>
      <c r="AE214" s="274"/>
      <c r="AF214" s="274"/>
      <c r="AG214" s="274"/>
      <c r="AH214" s="274"/>
      <c r="AI214" s="274"/>
      <c r="AJ214" s="274"/>
      <c r="AK214" s="274"/>
      <c r="AL214" s="274"/>
      <c r="AM214" s="274"/>
      <c r="AN214" s="274"/>
      <c r="AO214" s="274"/>
      <c r="AP214" s="274"/>
    </row>
    <row r="215" spans="9:42" s="57" customFormat="1" ht="22.5" customHeight="1" x14ac:dyDescent="0.25">
      <c r="I215" s="61"/>
      <c r="P215" s="274"/>
      <c r="Q215" s="274"/>
      <c r="R215" s="274"/>
      <c r="S215" s="274"/>
      <c r="T215" s="274"/>
      <c r="U215" s="274"/>
      <c r="V215" s="274"/>
      <c r="W215" s="274"/>
      <c r="X215" s="274"/>
      <c r="Y215" s="274"/>
      <c r="Z215" s="274"/>
      <c r="AA215" s="274"/>
      <c r="AB215" s="274"/>
      <c r="AC215" s="274"/>
      <c r="AD215" s="274"/>
      <c r="AE215" s="274"/>
      <c r="AF215" s="274"/>
      <c r="AG215" s="274"/>
      <c r="AH215" s="274"/>
      <c r="AI215" s="274"/>
      <c r="AJ215" s="274"/>
      <c r="AK215" s="274"/>
      <c r="AL215" s="274"/>
      <c r="AM215" s="274"/>
      <c r="AN215" s="274"/>
      <c r="AO215" s="274"/>
      <c r="AP215" s="274"/>
    </row>
    <row r="216" spans="9:42" s="57" customFormat="1" ht="22.5" customHeight="1" x14ac:dyDescent="0.25">
      <c r="I216" s="61"/>
      <c r="P216" s="274"/>
      <c r="Q216" s="274"/>
      <c r="R216" s="274"/>
      <c r="S216" s="274"/>
      <c r="T216" s="274"/>
      <c r="U216" s="274"/>
      <c r="V216" s="274"/>
      <c r="W216" s="274"/>
      <c r="X216" s="274"/>
      <c r="Y216" s="274"/>
      <c r="Z216" s="274"/>
      <c r="AA216" s="274"/>
      <c r="AB216" s="274"/>
      <c r="AC216" s="274"/>
      <c r="AD216" s="274"/>
      <c r="AE216" s="274"/>
      <c r="AF216" s="274"/>
      <c r="AG216" s="274"/>
      <c r="AH216" s="274"/>
      <c r="AI216" s="274"/>
      <c r="AJ216" s="274"/>
      <c r="AK216" s="274"/>
      <c r="AL216" s="274"/>
      <c r="AM216" s="274"/>
      <c r="AN216" s="274"/>
      <c r="AO216" s="274"/>
      <c r="AP216" s="274"/>
    </row>
  </sheetData>
  <sheetProtection algorithmName="SHA-512" hashValue="fSq8jFCVFjmTS/ONq+GKLr5mqvnVd3eIiwMwHpRkwnXMATRUYW53eQ4TPaSGqkfi2juRzcVqibpdCZ0VxGKwRw==" saltValue="Ru4TeziaWJkcX//7vwwRUw==" spinCount="100000" sheet="1" formatCells="0" formatColumns="0" formatRows="0" autoFilter="0"/>
  <mergeCells count="118">
    <mergeCell ref="C14:C16"/>
    <mergeCell ref="B131:D131"/>
    <mergeCell ref="E131:M133"/>
    <mergeCell ref="B132:D132"/>
    <mergeCell ref="B133:D133"/>
    <mergeCell ref="I44:L44"/>
    <mergeCell ref="I46:L46"/>
    <mergeCell ref="I47:L47"/>
    <mergeCell ref="I48:L48"/>
    <mergeCell ref="I49:L49"/>
    <mergeCell ref="I50:L50"/>
    <mergeCell ref="I51:L51"/>
    <mergeCell ref="I52:L52"/>
    <mergeCell ref="I53:L53"/>
    <mergeCell ref="I54:L54"/>
    <mergeCell ref="I55:L55"/>
    <mergeCell ref="I56:L56"/>
    <mergeCell ref="C128:E128"/>
    <mergeCell ref="F128:I128"/>
    <mergeCell ref="J128:L128"/>
    <mergeCell ref="I64:L64"/>
    <mergeCell ref="D76:F76"/>
    <mergeCell ref="C127:E127"/>
    <mergeCell ref="F127:I127"/>
    <mergeCell ref="B2:C4"/>
    <mergeCell ref="D2:J4"/>
    <mergeCell ref="L2:M2"/>
    <mergeCell ref="L3:M3"/>
    <mergeCell ref="L4:M4"/>
    <mergeCell ref="F38:L38"/>
    <mergeCell ref="F39:L39"/>
    <mergeCell ref="F40:L40"/>
    <mergeCell ref="F41:L41"/>
    <mergeCell ref="F31:L31"/>
    <mergeCell ref="F32:L32"/>
    <mergeCell ref="F33:L33"/>
    <mergeCell ref="C11:E11"/>
    <mergeCell ref="C38:D42"/>
    <mergeCell ref="C13:H13"/>
    <mergeCell ref="B14:B16"/>
    <mergeCell ref="E16:L16"/>
    <mergeCell ref="E15:L15"/>
    <mergeCell ref="E14:L14"/>
    <mergeCell ref="H6:I6"/>
    <mergeCell ref="J6:L6"/>
    <mergeCell ref="F42:L42"/>
    <mergeCell ref="D6:G6"/>
    <mergeCell ref="C9:E9"/>
    <mergeCell ref="J127:L127"/>
    <mergeCell ref="I57:L57"/>
    <mergeCell ref="I58:L58"/>
    <mergeCell ref="I59:L59"/>
    <mergeCell ref="I60:L60"/>
    <mergeCell ref="I61:L61"/>
    <mergeCell ref="I62:L62"/>
    <mergeCell ref="I63:L63"/>
    <mergeCell ref="I68:L68"/>
    <mergeCell ref="L112:M112"/>
    <mergeCell ref="D124:E124"/>
    <mergeCell ref="E118:H118"/>
    <mergeCell ref="C104:E104"/>
    <mergeCell ref="F104:G104"/>
    <mergeCell ref="C106:H106"/>
    <mergeCell ref="C109:H109"/>
    <mergeCell ref="E114:H114"/>
    <mergeCell ref="E115:H115"/>
    <mergeCell ref="E116:H116"/>
    <mergeCell ref="E117:H117"/>
    <mergeCell ref="B17:B19"/>
    <mergeCell ref="C17:C19"/>
    <mergeCell ref="B44:B48"/>
    <mergeCell ref="B49:B53"/>
    <mergeCell ref="B64:B68"/>
    <mergeCell ref="C22:L22"/>
    <mergeCell ref="E19:L19"/>
    <mergeCell ref="E18:L18"/>
    <mergeCell ref="E17:L17"/>
    <mergeCell ref="B54:B58"/>
    <mergeCell ref="B59:B63"/>
    <mergeCell ref="E54:E58"/>
    <mergeCell ref="F54:H58"/>
    <mergeCell ref="E59:E63"/>
    <mergeCell ref="F59:H63"/>
    <mergeCell ref="E49:E53"/>
    <mergeCell ref="E64:E68"/>
    <mergeCell ref="C44:D68"/>
    <mergeCell ref="I65:L65"/>
    <mergeCell ref="I66:L66"/>
    <mergeCell ref="I67:L67"/>
    <mergeCell ref="I45:L45"/>
    <mergeCell ref="F64:H68"/>
    <mergeCell ref="C36:D36"/>
    <mergeCell ref="E96:F96"/>
    <mergeCell ref="C110:H110"/>
    <mergeCell ref="E91:E95"/>
    <mergeCell ref="G91:G95"/>
    <mergeCell ref="H91:H95"/>
    <mergeCell ref="C69:D69"/>
    <mergeCell ref="E69:F69"/>
    <mergeCell ref="D75:G75"/>
    <mergeCell ref="D80:E80"/>
    <mergeCell ref="D83:D87"/>
    <mergeCell ref="E36:L36"/>
    <mergeCell ref="C35:D35"/>
    <mergeCell ref="F35:L35"/>
    <mergeCell ref="W38:W42"/>
    <mergeCell ref="C31:D33"/>
    <mergeCell ref="C29:L29"/>
    <mergeCell ref="C25:L25"/>
    <mergeCell ref="C24:L24"/>
    <mergeCell ref="C71:E71"/>
    <mergeCell ref="F71:H71"/>
    <mergeCell ref="E44:E48"/>
    <mergeCell ref="N44:N48"/>
    <mergeCell ref="N49:N53"/>
    <mergeCell ref="N64:N68"/>
    <mergeCell ref="F44:H48"/>
    <mergeCell ref="F49:H53"/>
  </mergeCells>
  <phoneticPr fontId="20" type="noConversion"/>
  <conditionalFormatting sqref="C14">
    <cfRule type="containsText" dxfId="30" priority="61" operator="containsText" text="Fortaleza">
      <formula>NOT(ISERROR(SEARCH("Fortaleza",C14)))</formula>
    </cfRule>
    <cfRule type="containsText" dxfId="29" priority="63" operator="containsText" text="Debilidad">
      <formula>NOT(ISERROR(SEARCH("Debilidad",C14)))</formula>
    </cfRule>
  </conditionalFormatting>
  <conditionalFormatting sqref="C17">
    <cfRule type="containsText" dxfId="28" priority="62" operator="containsText" text="Amenaza">
      <formula>NOT(ISERROR(SEARCH("Amenaza",C17)))</formula>
    </cfRule>
    <cfRule type="containsText" dxfId="27" priority="60" operator="containsText" text="Oportunidad">
      <formula>NOT(ISERROR(SEARCH("Oportunidad",C17)))</formula>
    </cfRule>
  </conditionalFormatting>
  <conditionalFormatting sqref="C108">
    <cfRule type="expression" dxfId="26" priority="43">
      <formula>H104=1</formula>
    </cfRule>
  </conditionalFormatting>
  <conditionalFormatting sqref="C69:F69">
    <cfRule type="expression" dxfId="25" priority="6">
      <formula>$B$69=""</formula>
    </cfRule>
  </conditionalFormatting>
  <conditionalFormatting sqref="C74:F74">
    <cfRule type="expression" dxfId="24" priority="17" stopIfTrue="1">
      <formula>#REF!=2</formula>
    </cfRule>
  </conditionalFormatting>
  <conditionalFormatting sqref="C121:F123">
    <cfRule type="expression" dxfId="23" priority="36">
      <formula>$H$104=1</formula>
    </cfRule>
  </conditionalFormatting>
  <conditionalFormatting sqref="C109:H109">
    <cfRule type="expression" dxfId="22" priority="42">
      <formula>$H$104=1</formula>
    </cfRule>
  </conditionalFormatting>
  <conditionalFormatting sqref="C110:H111">
    <cfRule type="expression" dxfId="21" priority="41">
      <formula>$H$104=1</formula>
    </cfRule>
  </conditionalFormatting>
  <conditionalFormatting sqref="C128:L128">
    <cfRule type="expression" dxfId="20" priority="1">
      <formula>$H$104=1</formula>
    </cfRule>
  </conditionalFormatting>
  <conditionalFormatting sqref="C108:M125">
    <cfRule type="expression" dxfId="19" priority="40">
      <formula>$H$104=1</formula>
    </cfRule>
  </conditionalFormatting>
  <conditionalFormatting sqref="D121:D122">
    <cfRule type="expression" dxfId="18" priority="38">
      <formula>$H$104=1</formula>
    </cfRule>
  </conditionalFormatting>
  <conditionalFormatting sqref="D14:E16">
    <cfRule type="expression" dxfId="17" priority="67">
      <formula>OR(AND($G$11=1,$M14="D"),AND($G$11=2,$M14="F"))</formula>
    </cfRule>
  </conditionalFormatting>
  <conditionalFormatting sqref="D17:E19">
    <cfRule type="expression" dxfId="16" priority="68">
      <formula>OR(AND($G$11=1,$M17="A"),AND($G$11=2,$M17="O"))</formula>
    </cfRule>
  </conditionalFormatting>
  <conditionalFormatting sqref="D124:F124">
    <cfRule type="expression" dxfId="15" priority="10">
      <formula>H104=1</formula>
    </cfRule>
  </conditionalFormatting>
  <conditionalFormatting sqref="F11">
    <cfRule type="containsText" dxfId="14" priority="64" operator="containsText" text="Oportunidad">
      <formula>NOT(ISERROR(SEARCH("Oportunidad",F11)))</formula>
    </cfRule>
    <cfRule type="containsText" dxfId="13" priority="65" operator="containsText" text="Riesgo">
      <formula>NOT(ISERROR(SEARCH("Riesgo",F11)))</formula>
    </cfRule>
  </conditionalFormatting>
  <conditionalFormatting sqref="J6">
    <cfRule type="expression" dxfId="8" priority="70">
      <formula>$D$6&lt;&gt;"OTRO"</formula>
    </cfRule>
  </conditionalFormatting>
  <conditionalFormatting sqref="L113:M118">
    <cfRule type="expression" dxfId="3" priority="39">
      <formula>$H$104=1</formula>
    </cfRule>
  </conditionalFormatting>
  <conditionalFormatting sqref="M44:M48">
    <cfRule type="expression" dxfId="2" priority="26">
      <formula>F44&lt;&gt;"Otro"</formula>
    </cfRule>
  </conditionalFormatting>
  <conditionalFormatting sqref="N44:N68">
    <cfRule type="expression" dxfId="1" priority="24">
      <formula>F44&lt;&gt;"Otro"</formula>
    </cfRule>
  </conditionalFormatting>
  <conditionalFormatting sqref="N44:O68">
    <cfRule type="expression" dxfId="0" priority="25">
      <formula>F44="Otro"</formula>
    </cfRule>
  </conditionalFormatting>
  <dataValidations xWindow="375" yWindow="595" count="19">
    <dataValidation type="custom" allowBlank="1" showInputMessage="1" showErrorMessage="1" errorTitle="Error" error="No corresponde asignar pesos." promptTitle="Entrada" prompt="Asignar los pesos en función de importancia de la actividad." sqref="I114:I118" xr:uid="{E6AB06EE-F7B3-4DB2-A9AE-A27E77353BBB}">
      <formula1>AND($F$104&lt;&gt;"Aceptar",$F$104&lt;&gt;"Aceptar pasivamente")</formula1>
    </dataValidation>
    <dataValidation type="custom" allowBlank="1" showInputMessage="1" showErrorMessage="1" errorTitle="Error" error="No corresponde desarrollar ninguna acción." promptTitle="Entrada" prompt="Definir la actividad a realizar" sqref="E114:H118" xr:uid="{3C4353EE-BFF7-4F00-AFAF-E19D962A8F95}">
      <formula1>AND($F$104&lt;&gt;"Aceptar",$F$104&lt;&gt;"Aceptar pasivamente")</formula1>
    </dataValidation>
    <dataValidation type="custom" allowBlank="1" showInputMessage="1" showErrorMessage="1" errorTitle="Error" error="No corresponde hacer ninguna programación." sqref="L114:M118" xr:uid="{730158FD-59D4-40B1-90A6-43975FAC485E}">
      <formula1>AND($F$104&lt;&gt;"Aceptar",$F$104&lt;&gt;"Aceptar pasivamente")</formula1>
    </dataValidation>
    <dataValidation type="list" allowBlank="1" showInputMessage="1" showErrorMessage="1" errorTitle="Error" error="No corresponde a una estrategia de la lista" promptTitle="Entrada" prompt="Elegir una estrategia de respuesta de la lista desplegable" sqref="F104:G104" xr:uid="{166643EA-BB68-480F-96F2-7F70877FD1A5}">
      <formula1>INDIRECT(H11)</formula1>
    </dataValidation>
    <dataValidation type="list" showInputMessage="1" showErrorMessage="1" errorTitle="Error" error="Este dato solo se requiere cuando se trata del SGSI." sqref="F74" xr:uid="{A326CF2F-5526-4A5D-827C-1BF33B09731E}">
      <formula1>INDIRECT(#REF!)</formula1>
    </dataValidation>
    <dataValidation type="list" showInputMessage="1" showErrorMessage="1" errorTitle="Error" error="No es un dato válido." promptTitle="Oportunidad/Amenaza" prompt="Elegir una opción de la lista desplegable" sqref="D17:D19" xr:uid="{98805361-8A29-468E-93EA-0417CA32B256}">
      <formula1>INDIRECT($C$17)</formula1>
    </dataValidation>
    <dataValidation type="list" showInputMessage="1" showErrorMessage="1" errorTitle="Error" error="No es un dato válido." promptTitle="Fortaleza/Debilidad" prompt="Elegir una opción de la lista desplegable" sqref="D14:D16" xr:uid="{538C3740-9F01-44EE-944A-F570834AEECC}">
      <formula1>INDIRECT($C$14)</formula1>
    </dataValidation>
    <dataValidation type="custom" allowBlank="1" showInputMessage="1" showErrorMessage="1" errorTitle="Error" error="No corresponde describir ninguna estrategia específica." promptTitle="Entrada" prompt="Describir su estrategia de respeuesta específica (medida de control)" sqref="C111:G111" xr:uid="{4BF4F92E-B85A-48C6-8975-57AFEDDA73DE}">
      <formula1>AND(F105&lt;&gt;"Aceptar",F105&lt;&gt;"Aceptar pasivamente")</formula1>
    </dataValidation>
    <dataValidation type="list" allowBlank="1" showInputMessage="1" showErrorMessage="1" errorTitle="Error" error="No corresponde a una opción válida." promptTitle="Requisitos" prompt="Eligir una opción de la lista desplegable" sqref="I49:I53" xr:uid="{8109F19F-9F44-4516-8EFA-E192639A74B2}">
      <formula1>INDIRECT($B$49)</formula1>
    </dataValidation>
    <dataValidation type="list" allowBlank="1" showInputMessage="1" showErrorMessage="1" errorTitle="Error" error="No corresponde a una opción válida." promptTitle="Requisitos" prompt="Eligir una opción de la lista desplegable" sqref="I64:I68" xr:uid="{4D875607-DE09-4CE4-8971-8BB306F7EF96}">
      <formula1>INDIRECT($B$64)</formula1>
    </dataValidation>
    <dataValidation type="custom" allowBlank="1" showInputMessage="1" showErrorMessage="1" sqref="C110:H110" xr:uid="{3B57E36E-2AA9-4CA9-B890-E18840BACED6}">
      <formula1>H104&lt;&gt;1</formula1>
    </dataValidation>
    <dataValidation type="list" showInputMessage="1" showErrorMessage="1" errorTitle="Error" error="No corresponde a una opción válida." promptTitle="Valoración" prompt="Elegir una opción de la lista desplegable" sqref="G74" xr:uid="{7F47A5B3-CCB0-413B-B82F-A7F5A89AAAC2}">
      <formula1>IF($F74="SÍ",INDIRECT(#REF!),"")</formula1>
    </dataValidation>
    <dataValidation type="custom" allowBlank="1" showInputMessage="1" showErrorMessage="1" errorTitle="Error" error="No corresponde describir ninguna estrategia específica." promptTitle="Entrada" prompt="Describir su estrategia de respeuesta específica (medida de control)" sqref="H111" xr:uid="{45ED1EFB-B9C3-4FBD-82B8-3E28123F60E8}">
      <formula1>AND(L105&lt;&gt;"Aceptar",L105&lt;&gt;"Aceptar pasivamente")</formula1>
    </dataValidation>
    <dataValidation showInputMessage="1" showErrorMessage="1" sqref="H6" xr:uid="{E23AB994-5B68-487A-ACAC-3C64D6DC7CF5}"/>
    <dataValidation type="list" allowBlank="1" showInputMessage="1" showErrorMessage="1" sqref="F124" xr:uid="{47F896F1-95A4-473E-99B5-0BB783B12B63}">
      <formula1>INDIRECT($C$124)</formula1>
    </dataValidation>
    <dataValidation type="list" allowBlank="1" showInputMessage="1" showErrorMessage="1" errorTitle="Error" error="No corresponde a una opción válida." promptTitle="Requisitos" prompt="Eligir una opción de la lista desplegable" sqref="I54:I58" xr:uid="{BE2AF661-123E-4CEA-9E3B-EF6561FE8B86}">
      <formula1>INDIRECT($B$54)</formula1>
    </dataValidation>
    <dataValidation type="list" allowBlank="1" showInputMessage="1" showErrorMessage="1" errorTitle="Error" error="No corresponde a una opción válida." promptTitle="Requisitos" prompt="Eligir una opción de la lista desplegable" sqref="I59:I63" xr:uid="{595A31F0-CE64-4679-8181-8FF2190A5D32}">
      <formula1>INDIRECT($B$59)</formula1>
    </dataValidation>
    <dataValidation type="custom" showInputMessage="1" showErrorMessage="1" errorTitle="ERROR" error="No corresponde especificar nada." promptTitle="ESPECIFIQUE" prompt="Válido solo cuando la MATERIA corresponde a OTRO." sqref="J6" xr:uid="{3B0CAE32-A1DD-4867-9EE0-0B5A80EC6B6A}">
      <formula1>D6="OTRO"</formula1>
    </dataValidation>
    <dataValidation type="list" allowBlank="1" showInputMessage="1" showErrorMessage="1" errorTitle="Error" error="No corresponde a una opción válida." promptTitle="Requisitos" prompt="Eligir una opción de la lista desplegable" sqref="I44:I48" xr:uid="{9126B7DB-13AF-4C78-A07F-074C093BF37B}">
      <formula1>INDIRECT($B$44)</formula1>
    </dataValidation>
  </dataValidations>
  <printOptions horizontalCentered="1" verticalCentered="1"/>
  <pageMargins left="0.19685039370078741" right="0.19685039370078741" top="0.19685039370078741" bottom="0.19685039370078741" header="0.31496062992125984" footer="0.31496062992125984"/>
  <pageSetup scale="45" orientation="portrait" r:id="rId1"/>
  <rowBreaks count="1" manualBreakCount="1">
    <brk id="72" max="13" man="1"/>
  </rowBreaks>
  <drawing r:id="rId2"/>
  <extLst>
    <ext xmlns:x14="http://schemas.microsoft.com/office/spreadsheetml/2009/9/main" uri="{78C0D931-6437-407d-A8EE-F0AAD7539E65}">
      <x14:conditionalFormattings>
        <x14:conditionalFormatting xmlns:xm="http://schemas.microsoft.com/office/excel/2006/main">
          <x14:cfRule type="iconSet" priority="66" id="{5062A144-5C7B-408A-8C5F-3BD2FB920C46}">
            <x14:iconSet iconSet="4TrafficLights" showValue="0" custom="1">
              <x14:cfvo type="percent">
                <xm:f>0</xm:f>
              </x14:cfvo>
              <x14:cfvo type="num" gte="0">
                <xm:f>DATOS!$E$57</xm:f>
              </x14:cfvo>
              <x14:cfvo type="num" gte="0">
                <xm:f>DATOS!$E$58</xm:f>
              </x14:cfvo>
              <x14:cfvo type="num" gte="0">
                <xm:f>DATOS!$E$59</xm:f>
              </x14:cfvo>
              <x14:cfIcon iconSet="3TrafficLights1" iconId="2"/>
              <x14:cfIcon iconSet="3TrafficLights1" iconId="1"/>
              <x14:cfIcon iconSet="4RedToBlack" iconId="2"/>
              <x14:cfIcon iconSet="4RedToBlack" iconId="3"/>
            </x14:iconSet>
          </x14:cfRule>
          <xm:sqref>H96</xm:sqref>
        </x14:conditionalFormatting>
        <x14:conditionalFormatting xmlns:xm="http://schemas.microsoft.com/office/excel/2006/main">
          <x14:cfRule type="expression" priority="51" id="{069152AD-975A-411D-83B7-0CC743D24C1E}">
            <xm:f>I96=DATOS!$D$56</xm:f>
            <x14:dxf>
              <font>
                <color theme="9" tint="-0.24994659260841701"/>
              </font>
            </x14:dxf>
          </x14:cfRule>
          <x14:cfRule type="expression" priority="50" id="{BAFAAFF1-183B-43C6-98DF-BE8E6E87DE24}">
            <xm:f>I96=DATOS!$D$57</xm:f>
            <x14:dxf>
              <font>
                <color rgb="FFFFC000"/>
              </font>
            </x14:dxf>
          </x14:cfRule>
          <x14:cfRule type="expression" priority="49" id="{8A6DF3A8-B25F-40EC-B20E-755106EA443B}">
            <xm:f>I96=DATOS!$D$58</xm:f>
            <x14:dxf>
              <font>
                <color rgb="FFFF9999"/>
              </font>
            </x14:dxf>
          </x14:cfRule>
          <x14:cfRule type="expression" priority="48" id="{6FFC886B-284E-4677-BCD9-4821B0E24B42}">
            <xm:f>I96=DATOS!$D$59</xm:f>
            <x14:dxf>
              <font>
                <color rgb="FFFF0000"/>
              </font>
            </x14:dxf>
          </x14:cfRule>
          <xm:sqref>I96</xm:sqref>
        </x14:conditionalFormatting>
        <x14:conditionalFormatting xmlns:xm="http://schemas.microsoft.com/office/excel/2006/main">
          <x14:cfRule type="expression" priority="46" id="{B2D49EBC-511C-4EF6-BA16-3E6B8D23363A}">
            <xm:f>I96=DATOS!$D$58</xm:f>
            <x14:dxf>
              <font>
                <color rgb="FFFF9999"/>
              </font>
            </x14:dxf>
          </x14:cfRule>
          <x14:cfRule type="expression" priority="47" id="{FA91BE2A-34EF-412E-AC06-FCB0E67B78D7}">
            <xm:f>I96=DATOS!$D$59</xm:f>
            <x14:dxf>
              <font>
                <color rgb="FFFF0000"/>
              </font>
            </x14:dxf>
          </x14:cfRule>
          <x14:cfRule type="expression" priority="44" id="{5FC18343-9DFC-48A4-BCF3-F16EF11AAAEA}">
            <xm:f>I96=DATOS!$D$56</xm:f>
            <x14:dxf>
              <font>
                <color theme="9" tint="-0.24994659260841701"/>
              </font>
            </x14:dxf>
          </x14:cfRule>
          <x14:cfRule type="expression" priority="45" id="{2EE5878D-5A5D-46B2-AED9-5CD1B5B85AC0}">
            <xm:f>I96=DATOS!$D$57</xm:f>
            <x14:dxf>
              <font>
                <color rgb="FFFFC000"/>
              </font>
            </x14:dxf>
          </x14:cfRule>
          <xm:sqref>J96:K96</xm:sqref>
        </x14:conditionalFormatting>
      </x14:conditionalFormattings>
    </ext>
    <ext xmlns:x14="http://schemas.microsoft.com/office/spreadsheetml/2009/9/main" uri="{CCE6A557-97BC-4b89-ADB6-D9C93CAAB3DF}">
      <x14:dataValidations xmlns:xm="http://schemas.microsoft.com/office/excel/2006/main" xWindow="375" yWindow="595" count="10">
        <x14:dataValidation type="list" showInputMessage="1" showErrorMessage="1" errorTitle="Error" error="No es un dato válido." promptTitle="Partes interesadas" prompt="Elegir una opción de la lista desplegable" xr:uid="{78E84545-E9B2-4F4F-AFA4-2E238F9514DC}">
          <x14:formula1>
            <xm:f>'PARTES INTERESADAS'!$B$3:$B$27</xm:f>
          </x14:formula1>
          <xm:sqref>E44 E59 E54 E64 E49</xm:sqref>
        </x14:dataValidation>
        <x14:dataValidation type="list" allowBlank="1" showInputMessage="1" showErrorMessage="1" errorTitle="Error" error="No es un dato válido." promptTitle="Tipo de riesgo por su impacto" prompt="Elegir una opción de la lista desplegable." xr:uid="{4E935D03-0BFE-4857-8EF3-9C36BBDC8357}">
          <x14:formula1>
            <xm:f>DATOS!$C$9:$C$11</xm:f>
          </x14:formula1>
          <xm:sqref>F11</xm:sqref>
        </x14:dataValidation>
        <x14:dataValidation type="list" allowBlank="1" showInputMessage="1" showErrorMessage="1" errorTitle="Error" error="El valor elegido no corresponde a un valor de la lista desplegable." promptTitle="Entrada" prompt="Elegir solo un valor de la lista desplegable." xr:uid="{5F1CC316-DAEF-4C62-98F6-951339926429}">
          <x14:formula1>
            <xm:f>DATOS!$C$48:$C$52</xm:f>
          </x14:formula1>
          <xm:sqref>D99</xm:sqref>
        </x14:dataValidation>
        <x14:dataValidation type="list" allowBlank="1" showInputMessage="1" showErrorMessage="1" errorTitle="Error" error="No corresponde a un nivel de la lista desplegable." promptTitle="Entrada" prompt="Elegir un nivel de la lista desplegable" xr:uid="{106B4148-2E05-47C3-817A-8B5422AD022E}">
          <x14:formula1>
            <xm:f>DATOS!$C$41:$C$45</xm:f>
          </x14:formula1>
          <xm:sqref>F83:F87</xm:sqref>
        </x14:dataValidation>
        <x14:dataValidation type="list" allowBlank="1" showInputMessage="1" showErrorMessage="1" errorTitle="Error" error="No corresponde a un nivel de la lista desplegable." promptTitle="Entrada" prompt="Elegir un nivel de la lista desplegable" xr:uid="{7CD5DBB4-F588-4525-B72E-4A28835B19D6}">
          <x14:formula1>
            <xm:f>DATOS!$C$34:$C$38</xm:f>
          </x14:formula1>
          <xm:sqref>F80</xm:sqref>
        </x14:dataValidation>
        <x14:dataValidation type="list" allowBlank="1" showInputMessage="1" showErrorMessage="1" errorTitle="Error" error="No corresponde a una opción válida." promptTitle="Eficacia de la medida de control" prompt="Elegir una opción de la lista desplegable." xr:uid="{16F14DAF-2FA1-472B-BAB7-D949D5ED4175}">
          <x14:formula1>
            <xm:f>DATOS!$C$78:$C$82</xm:f>
          </x14:formula1>
          <xm:sqref>D76:F76</xm:sqref>
        </x14:dataValidation>
        <x14:dataValidation type="list" allowBlank="1" showInputMessage="1" showErrorMessage="1" errorTitle="Error" error="No corresponde a una opción válida." promptTitle="Acciones estratégicas" prompt="Elegir una opción de la lista desplegable" xr:uid="{B011B19A-4AE0-4367-A94D-476FD9FB0904}">
          <x14:formula1>
            <xm:f>'ACCIONES ESTRATÉGICAS'!$M$3:$M$30</xm:f>
          </x14:formula1>
          <xm:sqref>E38:E42</xm:sqref>
        </x14:dataValidation>
        <x14:dataValidation type="list" allowBlank="1" showInputMessage="1" showErrorMessage="1" errorTitle="ERROR" error="No corresponde a una opción válida." promptTitle="UNIDAD DE ORGANIZACIÓN" prompt="Elegir una opción de la lista desplegable" xr:uid="{8C32F24F-7805-4318-AEAA-D5F13F853362}">
          <x14:formula1>
            <xm:f>'UNIDAD DE ORGANIZACIÓN'!$D$4:$D$49</xm:f>
          </x14:formula1>
          <xm:sqref>F9</xm:sqref>
        </x14:dataValidation>
        <x14:dataValidation type="list" showInputMessage="1" showErrorMessage="1" errorTitle="Error" error="No corresponde a una opción válida." promptTitle="MATERIA" prompt="Elegir una opción de la lista desplegable" xr:uid="{2C82FC1F-DE8E-41A0-B86F-F74D59A9A181}">
          <x14:formula1>
            <xm:f>DATOS!$C$97:$C$101</xm:f>
          </x14:formula1>
          <xm:sqref>D6:G6</xm:sqref>
        </x14:dataValidation>
        <x14:dataValidation type="list" allowBlank="1" showInputMessage="1" showErrorMessage="1" errorTitle="Error" error="No corresponde a una opción válida." promptTitle="Acciones estratégicas" prompt="Elegir una opción de la lista desplegable" xr:uid="{4B25EFEB-9DA3-4D33-808E-82D1A0870DCC}">
          <x14:formula1>
            <xm:f>PROCESOS!$B$4:$B$20</xm:f>
          </x14:formula1>
          <xm:sqref>E35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5B82A-5998-43C8-85F9-0056D699FE11}">
  <dimension ref="A2:G197"/>
  <sheetViews>
    <sheetView workbookViewId="0">
      <pane ySplit="2" topLeftCell="A3" activePane="bottomLeft" state="frozen"/>
      <selection pane="bottomLeft" activeCell="E11" sqref="E11"/>
    </sheetView>
  </sheetViews>
  <sheetFormatPr baseColWidth="10" defaultRowHeight="15" x14ac:dyDescent="0.25"/>
  <cols>
    <col min="1" max="1" width="7.140625" bestFit="1" customWidth="1"/>
    <col min="2" max="2" width="22.5703125" bestFit="1" customWidth="1"/>
    <col min="3" max="3" width="21.42578125" style="248" bestFit="1" customWidth="1"/>
    <col min="4" max="4" width="7.7109375" style="248" bestFit="1" customWidth="1"/>
    <col min="5" max="5" width="11.28515625" style="248" customWidth="1"/>
    <col min="6" max="6" width="137.42578125" style="249" bestFit="1" customWidth="1"/>
    <col min="7" max="7" width="183.7109375" bestFit="1" customWidth="1"/>
  </cols>
  <sheetData>
    <row r="2" spans="1:7" s="247" customFormat="1" x14ac:dyDescent="0.25">
      <c r="A2" s="246" t="s">
        <v>382</v>
      </c>
      <c r="B2" s="246" t="s">
        <v>521</v>
      </c>
      <c r="C2" s="246" t="s">
        <v>734</v>
      </c>
      <c r="D2" s="246" t="s">
        <v>735</v>
      </c>
      <c r="E2" s="246" t="s">
        <v>736</v>
      </c>
      <c r="F2" s="246" t="s">
        <v>756</v>
      </c>
      <c r="G2" s="246" t="s">
        <v>737</v>
      </c>
    </row>
    <row r="3" spans="1:7" x14ac:dyDescent="0.25">
      <c r="A3" s="248">
        <v>1</v>
      </c>
      <c r="B3" s="248" t="s">
        <v>738</v>
      </c>
      <c r="C3" s="248" t="s">
        <v>738</v>
      </c>
      <c r="D3" s="248" t="s">
        <v>827</v>
      </c>
      <c r="E3" s="248" t="s">
        <v>819</v>
      </c>
      <c r="F3" s="249" t="str">
        <f>+VLOOKUP(E3,'ACCIONES ESTRATÉGICAS'!$M$3:$O$30,3,0)</f>
        <v>AEI.07.04 Gestión eficaz y con integridad de sistemas administrativos en la Sunass</v>
      </c>
      <c r="G3" t="s">
        <v>828</v>
      </c>
    </row>
    <row r="4" spans="1:7" x14ac:dyDescent="0.25">
      <c r="A4" s="248">
        <v>2</v>
      </c>
      <c r="B4" s="248" t="s">
        <v>738</v>
      </c>
      <c r="C4" s="248" t="s">
        <v>738</v>
      </c>
      <c r="D4" s="248" t="s">
        <v>827</v>
      </c>
      <c r="E4" s="248" t="s">
        <v>819</v>
      </c>
      <c r="F4" s="249" t="str">
        <f>+VLOOKUP(E4,'ACCIONES ESTRATÉGICAS'!$M$3:$O$30,3,0)</f>
        <v>AEI.07.04 Gestión eficaz y con integridad de sistemas administrativos en la Sunass</v>
      </c>
      <c r="G4" t="s">
        <v>829</v>
      </c>
    </row>
    <row r="5" spans="1:7" x14ac:dyDescent="0.25">
      <c r="A5" s="248">
        <v>3</v>
      </c>
      <c r="B5" s="248" t="s">
        <v>573</v>
      </c>
      <c r="C5" s="248" t="s">
        <v>573</v>
      </c>
      <c r="D5" s="248" t="s">
        <v>741</v>
      </c>
      <c r="E5" s="248" t="s">
        <v>514</v>
      </c>
      <c r="F5" s="249" t="str">
        <f>+VLOOKUP(E5,'ACCIONES ESTRATÉGICAS'!$M$3:$O$30,3,0)</f>
        <v xml:space="preserve">AEI.01.02 Monitoreo integral de la calidad del servicio de agua potable y saneamiento recibido por los usuarios en el ámbito periurbano </v>
      </c>
      <c r="G5" t="s">
        <v>830</v>
      </c>
    </row>
    <row r="6" spans="1:7" x14ac:dyDescent="0.25">
      <c r="A6" s="248">
        <v>4</v>
      </c>
      <c r="B6" s="248" t="s">
        <v>573</v>
      </c>
      <c r="C6" s="248" t="s">
        <v>573</v>
      </c>
      <c r="D6" s="248" t="s">
        <v>742</v>
      </c>
      <c r="E6" s="248" t="s">
        <v>517</v>
      </c>
      <c r="F6" s="249" t="str">
        <f>+VLOOKUP(E6,'ACCIONES ESTRATÉGICAS'!$M$3:$O$30,3,0)</f>
        <v>AEI.02.03 Tarifas de los servicios de agua potable y saneamiento actualizadas oportunamente de las empresas prestadoras</v>
      </c>
      <c r="G6" t="s">
        <v>831</v>
      </c>
    </row>
    <row r="7" spans="1:7" x14ac:dyDescent="0.25">
      <c r="A7" s="248">
        <v>5</v>
      </c>
      <c r="B7" s="248" t="s">
        <v>573</v>
      </c>
      <c r="C7" s="248" t="s">
        <v>573</v>
      </c>
      <c r="D7" s="248" t="s">
        <v>742</v>
      </c>
      <c r="E7" s="248" t="s">
        <v>719</v>
      </c>
      <c r="F7" s="249" t="str">
        <f>+VLOOKUP(E7,'ACCIONES ESTRATÉGICAS'!$M$3:$O$30,3,0)</f>
        <v>AEI.02.05 Monitoreo integral de la calidad del servicio de agua potable y saneamiento en zonas críticas.</v>
      </c>
      <c r="G7" t="s">
        <v>832</v>
      </c>
    </row>
    <row r="8" spans="1:7" x14ac:dyDescent="0.25">
      <c r="A8" s="248">
        <v>6</v>
      </c>
      <c r="B8" s="248" t="s">
        <v>573</v>
      </c>
      <c r="C8" s="248" t="s">
        <v>573</v>
      </c>
      <c r="D8" s="248" t="s">
        <v>743</v>
      </c>
      <c r="E8" s="248" t="s">
        <v>721</v>
      </c>
      <c r="F8" s="249" t="str">
        <f>+VLOOKUP(E8,'ACCIONES ESTRATÉGICAS'!$M$3:$O$30,3,0)</f>
        <v xml:space="preserve">AEI.03.03 Supervisión integral de la calidad de la prestación de los servicios de agua potable y saneamiento a los prestadores en pequeñas ciudades </v>
      </c>
      <c r="G8" t="s">
        <v>833</v>
      </c>
    </row>
    <row r="9" spans="1:7" x14ac:dyDescent="0.25">
      <c r="A9" s="248">
        <v>7</v>
      </c>
      <c r="B9" s="248" t="s">
        <v>573</v>
      </c>
      <c r="C9" s="248" t="s">
        <v>573</v>
      </c>
      <c r="D9" s="248" t="s">
        <v>743</v>
      </c>
      <c r="E9" s="248" t="s">
        <v>721</v>
      </c>
      <c r="F9" s="249" t="str">
        <f>+VLOOKUP(E9,'ACCIONES ESTRATÉGICAS'!$M$3:$O$30,3,0)</f>
        <v xml:space="preserve">AEI.03.03 Supervisión integral de la calidad de la prestación de los servicios de agua potable y saneamiento a los prestadores en pequeñas ciudades </v>
      </c>
      <c r="G9" t="s">
        <v>834</v>
      </c>
    </row>
    <row r="10" spans="1:7" x14ac:dyDescent="0.25">
      <c r="A10" s="248">
        <v>8</v>
      </c>
      <c r="B10" s="248" t="s">
        <v>573</v>
      </c>
      <c r="C10" s="248" t="s">
        <v>573</v>
      </c>
      <c r="D10" s="248" t="s">
        <v>744</v>
      </c>
      <c r="E10" s="248" t="s">
        <v>803</v>
      </c>
      <c r="F10" s="249" t="str">
        <f>+VLOOKUP(E10,'ACCIONES ESTRATÉGICAS'!$M$3:$O$30,3,0)</f>
        <v>AEI.05.03 Comunicación externa permanente sobre el valor e importancia de los servicios de agua potable y saneamiento dirigida a prestadores y usuarios.</v>
      </c>
      <c r="G10" t="s">
        <v>835</v>
      </c>
    </row>
    <row r="11" spans="1:7" x14ac:dyDescent="0.25">
      <c r="A11" s="248">
        <v>9</v>
      </c>
      <c r="B11" s="248" t="s">
        <v>573</v>
      </c>
      <c r="C11" s="248" t="s">
        <v>573</v>
      </c>
      <c r="D11" s="248" t="s">
        <v>744</v>
      </c>
      <c r="E11" s="248" t="s">
        <v>805</v>
      </c>
      <c r="F11" s="249" t="str">
        <f>+VLOOKUP(E11,'ACCIONES ESTRATÉGICAS'!$M$3:$O$30,3,0)</f>
        <v xml:space="preserve">AEI.05.04 Regulación diferenciada y con enfoque territorial implementada para los prestadores de servicios de agua potable y saneamiento </v>
      </c>
      <c r="G11" t="s">
        <v>836</v>
      </c>
    </row>
    <row r="12" spans="1:7" x14ac:dyDescent="0.25">
      <c r="A12" s="248">
        <v>10</v>
      </c>
      <c r="B12" s="248" t="s">
        <v>573</v>
      </c>
      <c r="C12" s="248" t="s">
        <v>573</v>
      </c>
      <c r="D12" s="248" t="s">
        <v>739</v>
      </c>
      <c r="E12" s="248" t="s">
        <v>722</v>
      </c>
      <c r="F12" s="249" t="str">
        <f>+VLOOKUP(E12,'ACCIONES ESTRATÉGICAS'!$M$3:$O$30,3,0)</f>
        <v xml:space="preserve">AEI.06.01 Asistencia técnica oportuna para el diseño e implementación de los MERESE Hídricos a las EP </v>
      </c>
      <c r="G12" t="s">
        <v>837</v>
      </c>
    </row>
    <row r="13" spans="1:7" x14ac:dyDescent="0.25">
      <c r="A13" s="248">
        <v>11</v>
      </c>
      <c r="B13" s="248" t="s">
        <v>573</v>
      </c>
      <c r="C13" s="248" t="s">
        <v>573</v>
      </c>
      <c r="D13" s="248" t="s">
        <v>739</v>
      </c>
      <c r="E13" s="248" t="s">
        <v>722</v>
      </c>
      <c r="F13" s="249" t="str">
        <f>+VLOOKUP(E13,'ACCIONES ESTRATÉGICAS'!$M$3:$O$30,3,0)</f>
        <v xml:space="preserve">AEI.06.01 Asistencia técnica oportuna para el diseño e implementación de los MERESE Hídricos a las EP </v>
      </c>
      <c r="G13" t="s">
        <v>838</v>
      </c>
    </row>
    <row r="14" spans="1:7" x14ac:dyDescent="0.25">
      <c r="A14" s="248">
        <v>12</v>
      </c>
      <c r="B14" s="248" t="s">
        <v>573</v>
      </c>
      <c r="C14" s="248" t="s">
        <v>573</v>
      </c>
      <c r="D14" s="248" t="s">
        <v>739</v>
      </c>
      <c r="E14" s="248" t="s">
        <v>740</v>
      </c>
      <c r="F14" s="249" t="str">
        <f>+VLOOKUP(E14,'ACCIONES ESTRATÉGICAS'!$M$3:$O$30,3,0)</f>
        <v>AEI.06.02 Asistencia técnica oportuna para la implementación de la GRD a las EP</v>
      </c>
      <c r="G14" t="s">
        <v>839</v>
      </c>
    </row>
    <row r="15" spans="1:7" x14ac:dyDescent="0.25">
      <c r="A15" s="248">
        <v>13</v>
      </c>
      <c r="B15" s="248" t="s">
        <v>573</v>
      </c>
      <c r="C15" s="248" t="s">
        <v>573</v>
      </c>
      <c r="D15" s="248" t="s">
        <v>739</v>
      </c>
      <c r="E15" s="248" t="s">
        <v>740</v>
      </c>
      <c r="F15" s="249" t="str">
        <f>+VLOOKUP(E15,'ACCIONES ESTRATÉGICAS'!$M$3:$O$30,3,0)</f>
        <v>AEI.06.02 Asistencia técnica oportuna para la implementación de la GRD a las EP</v>
      </c>
      <c r="G15" t="s">
        <v>840</v>
      </c>
    </row>
    <row r="16" spans="1:7" x14ac:dyDescent="0.25">
      <c r="A16" s="248">
        <v>14</v>
      </c>
      <c r="B16" s="248" t="s">
        <v>573</v>
      </c>
      <c r="C16" s="248" t="s">
        <v>573</v>
      </c>
      <c r="D16" s="248" t="s">
        <v>739</v>
      </c>
      <c r="E16" s="248" t="s">
        <v>811</v>
      </c>
      <c r="F16" s="249" t="str">
        <f>+VLOOKUP(E16,'ACCIONES ESTRATÉGICAS'!$M$3:$O$30,3,0)</f>
        <v>AEI.06.03 Monitoreo integral de riesgos y de Servicios Ecosistémicos Hídricos a las EP.</v>
      </c>
      <c r="G16" t="s">
        <v>841</v>
      </c>
    </row>
    <row r="17" spans="1:7" x14ac:dyDescent="0.25">
      <c r="A17" s="248">
        <v>15</v>
      </c>
      <c r="B17" s="248" t="s">
        <v>573</v>
      </c>
      <c r="C17" s="248" t="s">
        <v>573</v>
      </c>
      <c r="D17" s="248" t="s">
        <v>739</v>
      </c>
      <c r="E17" s="248" t="s">
        <v>811</v>
      </c>
      <c r="F17" s="249" t="str">
        <f>+VLOOKUP(E17,'ACCIONES ESTRATÉGICAS'!$M$3:$O$30,3,0)</f>
        <v>AEI.06.03 Monitoreo integral de riesgos y de Servicios Ecosistémicos Hídricos a las EP.</v>
      </c>
      <c r="G17" t="s">
        <v>842</v>
      </c>
    </row>
    <row r="18" spans="1:7" x14ac:dyDescent="0.25">
      <c r="A18" s="248">
        <v>16</v>
      </c>
      <c r="B18" s="248" t="s">
        <v>573</v>
      </c>
      <c r="C18" s="248" t="s">
        <v>573</v>
      </c>
      <c r="D18" s="248" t="s">
        <v>739</v>
      </c>
      <c r="E18" s="248" t="s">
        <v>811</v>
      </c>
      <c r="F18" s="249" t="str">
        <f>+VLOOKUP(E18,'ACCIONES ESTRATÉGICAS'!$M$3:$O$30,3,0)</f>
        <v>AEI.06.03 Monitoreo integral de riesgos y de Servicios Ecosistémicos Hídricos a las EP.</v>
      </c>
      <c r="G18" t="s">
        <v>843</v>
      </c>
    </row>
    <row r="19" spans="1:7" x14ac:dyDescent="0.25">
      <c r="A19" s="248">
        <v>17</v>
      </c>
      <c r="B19" s="248" t="s">
        <v>573</v>
      </c>
      <c r="C19" s="248" t="s">
        <v>573</v>
      </c>
      <c r="D19" s="248" t="s">
        <v>827</v>
      </c>
      <c r="E19" s="248" t="s">
        <v>813</v>
      </c>
      <c r="F19" s="249" t="str">
        <f>+VLOOKUP(E19,'ACCIONES ESTRATÉGICAS'!$M$3:$O$30,3,0)</f>
        <v xml:space="preserve">AEI.07.01 Optimización integral de la gestión territorial y misional de la Sunass </v>
      </c>
      <c r="G19" t="s">
        <v>844</v>
      </c>
    </row>
    <row r="20" spans="1:7" x14ac:dyDescent="0.25">
      <c r="A20" s="248">
        <v>18</v>
      </c>
      <c r="B20" s="248" t="s">
        <v>573</v>
      </c>
      <c r="C20" s="248" t="s">
        <v>573</v>
      </c>
      <c r="D20" s="248" t="s">
        <v>827</v>
      </c>
      <c r="E20" s="248" t="s">
        <v>813</v>
      </c>
      <c r="F20" s="249" t="str">
        <f>+VLOOKUP(E20,'ACCIONES ESTRATÉGICAS'!$M$3:$O$30,3,0)</f>
        <v xml:space="preserve">AEI.07.01 Optimización integral de la gestión territorial y misional de la Sunass </v>
      </c>
      <c r="G20" t="s">
        <v>845</v>
      </c>
    </row>
    <row r="21" spans="1:7" x14ac:dyDescent="0.25">
      <c r="A21" s="248">
        <v>19</v>
      </c>
      <c r="B21" s="248" t="s">
        <v>573</v>
      </c>
      <c r="C21" s="248" t="s">
        <v>573</v>
      </c>
      <c r="D21" s="248" t="s">
        <v>827</v>
      </c>
      <c r="E21" s="248" t="s">
        <v>813</v>
      </c>
      <c r="F21" s="249" t="str">
        <f>+VLOOKUP(E21,'ACCIONES ESTRATÉGICAS'!$M$3:$O$30,3,0)</f>
        <v xml:space="preserve">AEI.07.01 Optimización integral de la gestión territorial y misional de la Sunass </v>
      </c>
      <c r="G21" t="s">
        <v>846</v>
      </c>
    </row>
    <row r="22" spans="1:7" x14ac:dyDescent="0.25">
      <c r="A22" s="248">
        <v>20</v>
      </c>
      <c r="B22" s="248" t="s">
        <v>573</v>
      </c>
      <c r="C22" s="248" t="s">
        <v>573</v>
      </c>
      <c r="D22" s="248" t="s">
        <v>827</v>
      </c>
      <c r="E22" s="248" t="s">
        <v>813</v>
      </c>
      <c r="F22" s="249" t="str">
        <f>+VLOOKUP(E22,'ACCIONES ESTRATÉGICAS'!$M$3:$O$30,3,0)</f>
        <v xml:space="preserve">AEI.07.01 Optimización integral de la gestión territorial y misional de la Sunass </v>
      </c>
      <c r="G22" t="s">
        <v>847</v>
      </c>
    </row>
    <row r="23" spans="1:7" x14ac:dyDescent="0.25">
      <c r="A23" s="248">
        <v>21</v>
      </c>
      <c r="B23" s="248" t="s">
        <v>585</v>
      </c>
      <c r="C23" s="248" t="s">
        <v>585</v>
      </c>
      <c r="D23" s="248" t="s">
        <v>742</v>
      </c>
      <c r="E23" s="248" t="s">
        <v>515</v>
      </c>
      <c r="F23" s="249" t="str">
        <f>+VLOOKUP(E23,'ACCIONES ESTRATÉGICAS'!$M$3:$O$30,3,0)</f>
        <v xml:space="preserve">AEI.02.01 Fiscalización oportuna y eficiente de los servicios de agua potable y saneamiento a las EP </v>
      </c>
      <c r="G23" t="s">
        <v>848</v>
      </c>
    </row>
    <row r="24" spans="1:7" x14ac:dyDescent="0.25">
      <c r="A24" s="248">
        <v>22</v>
      </c>
      <c r="B24" s="248" t="s">
        <v>585</v>
      </c>
      <c r="C24" s="248" t="s">
        <v>585</v>
      </c>
      <c r="D24" s="248" t="s">
        <v>742</v>
      </c>
      <c r="E24" s="248" t="s">
        <v>515</v>
      </c>
      <c r="F24" s="249" t="str">
        <f>+VLOOKUP(E24,'ACCIONES ESTRATÉGICAS'!$M$3:$O$30,3,0)</f>
        <v xml:space="preserve">AEI.02.01 Fiscalización oportuna y eficiente de los servicios de agua potable y saneamiento a las EP </v>
      </c>
      <c r="G24" t="s">
        <v>849</v>
      </c>
    </row>
    <row r="25" spans="1:7" x14ac:dyDescent="0.25">
      <c r="A25" s="248">
        <v>23</v>
      </c>
      <c r="B25" s="248" t="s">
        <v>585</v>
      </c>
      <c r="C25" s="248" t="s">
        <v>585</v>
      </c>
      <c r="D25" s="248" t="s">
        <v>742</v>
      </c>
      <c r="E25" s="248" t="s">
        <v>515</v>
      </c>
      <c r="F25" s="249" t="str">
        <f>+VLOOKUP(E25,'ACCIONES ESTRATÉGICAS'!$M$3:$O$30,3,0)</f>
        <v xml:space="preserve">AEI.02.01 Fiscalización oportuna y eficiente de los servicios de agua potable y saneamiento a las EP </v>
      </c>
      <c r="G25" t="s">
        <v>850</v>
      </c>
    </row>
    <row r="26" spans="1:7" x14ac:dyDescent="0.25">
      <c r="A26" s="248">
        <v>24</v>
      </c>
      <c r="B26" s="248" t="s">
        <v>585</v>
      </c>
      <c r="C26" s="248" t="s">
        <v>585</v>
      </c>
      <c r="D26" s="248" t="s">
        <v>742</v>
      </c>
      <c r="E26" s="248" t="s">
        <v>515</v>
      </c>
      <c r="F26" s="249" t="str">
        <f>+VLOOKUP(E26,'ACCIONES ESTRATÉGICAS'!$M$3:$O$30,3,0)</f>
        <v xml:space="preserve">AEI.02.01 Fiscalización oportuna y eficiente de los servicios de agua potable y saneamiento a las EP </v>
      </c>
      <c r="G26" t="s">
        <v>851</v>
      </c>
    </row>
    <row r="27" spans="1:7" x14ac:dyDescent="0.25">
      <c r="A27" s="248">
        <v>25</v>
      </c>
      <c r="B27" s="248" t="s">
        <v>585</v>
      </c>
      <c r="C27" s="248" t="s">
        <v>585</v>
      </c>
      <c r="D27" s="248" t="s">
        <v>742</v>
      </c>
      <c r="E27" s="248" t="s">
        <v>515</v>
      </c>
      <c r="F27" s="249" t="str">
        <f>+VLOOKUP(E27,'ACCIONES ESTRATÉGICAS'!$M$3:$O$30,3,0)</f>
        <v xml:space="preserve">AEI.02.01 Fiscalización oportuna y eficiente de los servicios de agua potable y saneamiento a las EP </v>
      </c>
      <c r="G27" t="s">
        <v>852</v>
      </c>
    </row>
    <row r="28" spans="1:7" x14ac:dyDescent="0.25">
      <c r="A28" s="248">
        <v>26</v>
      </c>
      <c r="B28" s="248" t="s">
        <v>585</v>
      </c>
      <c r="C28" s="248" t="s">
        <v>585</v>
      </c>
      <c r="D28" s="248" t="s">
        <v>742</v>
      </c>
      <c r="E28" s="248" t="s">
        <v>515</v>
      </c>
      <c r="F28" s="249" t="str">
        <f>+VLOOKUP(E28,'ACCIONES ESTRATÉGICAS'!$M$3:$O$30,3,0)</f>
        <v xml:space="preserve">AEI.02.01 Fiscalización oportuna y eficiente de los servicios de agua potable y saneamiento a las EP </v>
      </c>
      <c r="G28" t="s">
        <v>853</v>
      </c>
    </row>
    <row r="29" spans="1:7" x14ac:dyDescent="0.25">
      <c r="A29" s="248">
        <v>27</v>
      </c>
      <c r="B29" s="248" t="s">
        <v>585</v>
      </c>
      <c r="C29" s="248" t="s">
        <v>585</v>
      </c>
      <c r="D29" s="248" t="s">
        <v>742</v>
      </c>
      <c r="E29" s="248" t="s">
        <v>515</v>
      </c>
      <c r="F29" s="249" t="str">
        <f>+VLOOKUP(E29,'ACCIONES ESTRATÉGICAS'!$M$3:$O$30,3,0)</f>
        <v xml:space="preserve">AEI.02.01 Fiscalización oportuna y eficiente de los servicios de agua potable y saneamiento a las EP </v>
      </c>
      <c r="G29" t="s">
        <v>854</v>
      </c>
    </row>
    <row r="30" spans="1:7" x14ac:dyDescent="0.25">
      <c r="A30" s="248">
        <v>28</v>
      </c>
      <c r="B30" s="248" t="s">
        <v>585</v>
      </c>
      <c r="C30" s="248" t="s">
        <v>585</v>
      </c>
      <c r="D30" s="248" t="s">
        <v>742</v>
      </c>
      <c r="E30" s="248" t="s">
        <v>515</v>
      </c>
      <c r="F30" s="249" t="str">
        <f>+VLOOKUP(E30,'ACCIONES ESTRATÉGICAS'!$M$3:$O$30,3,0)</f>
        <v xml:space="preserve">AEI.02.01 Fiscalización oportuna y eficiente de los servicios de agua potable y saneamiento a las EP </v>
      </c>
      <c r="G30" t="s">
        <v>855</v>
      </c>
    </row>
    <row r="31" spans="1:7" x14ac:dyDescent="0.25">
      <c r="A31" s="248">
        <v>29</v>
      </c>
      <c r="B31" s="248" t="s">
        <v>585</v>
      </c>
      <c r="C31" s="248" t="s">
        <v>585</v>
      </c>
      <c r="D31" s="248" t="s">
        <v>742</v>
      </c>
      <c r="E31" s="248" t="s">
        <v>515</v>
      </c>
      <c r="F31" s="249" t="str">
        <f>+VLOOKUP(E31,'ACCIONES ESTRATÉGICAS'!$M$3:$O$30,3,0)</f>
        <v xml:space="preserve">AEI.02.01 Fiscalización oportuna y eficiente de los servicios de agua potable y saneamiento a las EP </v>
      </c>
      <c r="G31" t="s">
        <v>856</v>
      </c>
    </row>
    <row r="32" spans="1:7" x14ac:dyDescent="0.25">
      <c r="A32" s="248">
        <v>30</v>
      </c>
      <c r="B32" s="248" t="s">
        <v>585</v>
      </c>
      <c r="C32" s="248" t="s">
        <v>585</v>
      </c>
      <c r="D32" s="248" t="s">
        <v>742</v>
      </c>
      <c r="E32" s="248" t="s">
        <v>515</v>
      </c>
      <c r="F32" s="249" t="str">
        <f>+VLOOKUP(E32,'ACCIONES ESTRATÉGICAS'!$M$3:$O$30,3,0)</f>
        <v xml:space="preserve">AEI.02.01 Fiscalización oportuna y eficiente de los servicios de agua potable y saneamiento a las EP </v>
      </c>
      <c r="G32" t="s">
        <v>857</v>
      </c>
    </row>
    <row r="33" spans="1:7" x14ac:dyDescent="0.25">
      <c r="A33" s="248">
        <v>31</v>
      </c>
      <c r="B33" s="248" t="s">
        <v>585</v>
      </c>
      <c r="C33" s="248" t="s">
        <v>585</v>
      </c>
      <c r="D33" s="248" t="s">
        <v>742</v>
      </c>
      <c r="E33" s="248" t="s">
        <v>515</v>
      </c>
      <c r="F33" s="249" t="str">
        <f>+VLOOKUP(E33,'ACCIONES ESTRATÉGICAS'!$M$3:$O$30,3,0)</f>
        <v xml:space="preserve">AEI.02.01 Fiscalización oportuna y eficiente de los servicios de agua potable y saneamiento a las EP </v>
      </c>
      <c r="G33" t="s">
        <v>858</v>
      </c>
    </row>
    <row r="34" spans="1:7" x14ac:dyDescent="0.25">
      <c r="A34" s="248">
        <v>32</v>
      </c>
      <c r="B34" s="248" t="s">
        <v>585</v>
      </c>
      <c r="C34" s="248" t="s">
        <v>585</v>
      </c>
      <c r="D34" s="248" t="s">
        <v>742</v>
      </c>
      <c r="E34" s="248" t="s">
        <v>515</v>
      </c>
      <c r="F34" s="249" t="str">
        <f>+VLOOKUP(E34,'ACCIONES ESTRATÉGICAS'!$M$3:$O$30,3,0)</f>
        <v xml:space="preserve">AEI.02.01 Fiscalización oportuna y eficiente de los servicios de agua potable y saneamiento a las EP </v>
      </c>
      <c r="G34" t="s">
        <v>859</v>
      </c>
    </row>
    <row r="35" spans="1:7" x14ac:dyDescent="0.25">
      <c r="A35" s="248">
        <v>33</v>
      </c>
      <c r="B35" s="248" t="s">
        <v>585</v>
      </c>
      <c r="C35" s="248" t="s">
        <v>585</v>
      </c>
      <c r="D35" s="248" t="s">
        <v>742</v>
      </c>
      <c r="E35" s="248" t="s">
        <v>515</v>
      </c>
      <c r="F35" s="249" t="str">
        <f>+VLOOKUP(E35,'ACCIONES ESTRATÉGICAS'!$M$3:$O$30,3,0)</f>
        <v xml:space="preserve">AEI.02.01 Fiscalización oportuna y eficiente de los servicios de agua potable y saneamiento a las EP </v>
      </c>
      <c r="G35" t="s">
        <v>860</v>
      </c>
    </row>
    <row r="36" spans="1:7" x14ac:dyDescent="0.25">
      <c r="A36" s="248">
        <v>34</v>
      </c>
      <c r="B36" s="248" t="s">
        <v>585</v>
      </c>
      <c r="C36" s="248" t="s">
        <v>585</v>
      </c>
      <c r="D36" s="248" t="s">
        <v>742</v>
      </c>
      <c r="E36" s="248" t="s">
        <v>515</v>
      </c>
      <c r="F36" s="249" t="str">
        <f>+VLOOKUP(E36,'ACCIONES ESTRATÉGICAS'!$M$3:$O$30,3,0)</f>
        <v xml:space="preserve">AEI.02.01 Fiscalización oportuna y eficiente de los servicios de agua potable y saneamiento a las EP </v>
      </c>
      <c r="G36" t="s">
        <v>861</v>
      </c>
    </row>
    <row r="37" spans="1:7" x14ac:dyDescent="0.25">
      <c r="A37" s="248">
        <v>35</v>
      </c>
      <c r="B37" s="248" t="s">
        <v>585</v>
      </c>
      <c r="C37" s="248" t="s">
        <v>585</v>
      </c>
      <c r="D37" s="248" t="s">
        <v>743</v>
      </c>
      <c r="E37" s="248" t="s">
        <v>518</v>
      </c>
      <c r="F37" s="249" t="str">
        <f>+VLOOKUP(E37,'ACCIONES ESTRATÉGICAS'!$M$3:$O$30,3,0)</f>
        <v>AEI.03.01 Fiscalización orientativa efectiva a prestadores de los servicios de agua potable y saneamiento en pequeñas ciudades</v>
      </c>
      <c r="G37" t="s">
        <v>862</v>
      </c>
    </row>
    <row r="38" spans="1:7" x14ac:dyDescent="0.25">
      <c r="A38" s="248">
        <v>36</v>
      </c>
      <c r="B38" s="248" t="s">
        <v>585</v>
      </c>
      <c r="C38" s="248" t="s">
        <v>585</v>
      </c>
      <c r="D38" s="248" t="s">
        <v>743</v>
      </c>
      <c r="E38" s="248" t="s">
        <v>518</v>
      </c>
      <c r="F38" s="249" t="str">
        <f>+VLOOKUP(E38,'ACCIONES ESTRATÉGICAS'!$M$3:$O$30,3,0)</f>
        <v>AEI.03.01 Fiscalización orientativa efectiva a prestadores de los servicios de agua potable y saneamiento en pequeñas ciudades</v>
      </c>
      <c r="G38" t="s">
        <v>863</v>
      </c>
    </row>
    <row r="39" spans="1:7" x14ac:dyDescent="0.25">
      <c r="A39" s="248">
        <v>37</v>
      </c>
      <c r="B39" s="248" t="s">
        <v>585</v>
      </c>
      <c r="C39" s="248" t="s">
        <v>585</v>
      </c>
      <c r="D39" s="248" t="s">
        <v>745</v>
      </c>
      <c r="E39" s="248" t="s">
        <v>500</v>
      </c>
      <c r="F39" s="249" t="str">
        <f>+VLOOKUP(E39,'ACCIONES ESTRATÉGICAS'!$M$3:$O$30,3,0)</f>
        <v xml:space="preserve">AEI.04.02 Fiscalización orientativa efectiva a prestadores de los servicios de agua potable y saneamiento en el ámbito rural </v>
      </c>
      <c r="G39" t="s">
        <v>864</v>
      </c>
    </row>
    <row r="40" spans="1:7" x14ac:dyDescent="0.25">
      <c r="A40" s="248">
        <v>38</v>
      </c>
      <c r="B40" s="248" t="s">
        <v>585</v>
      </c>
      <c r="C40" s="248" t="s">
        <v>585</v>
      </c>
      <c r="D40" s="248" t="s">
        <v>745</v>
      </c>
      <c r="E40" s="248" t="s">
        <v>500</v>
      </c>
      <c r="F40" s="249" t="str">
        <f>+VLOOKUP(E40,'ACCIONES ESTRATÉGICAS'!$M$3:$O$30,3,0)</f>
        <v xml:space="preserve">AEI.04.02 Fiscalización orientativa efectiva a prestadores de los servicios de agua potable y saneamiento en el ámbito rural </v>
      </c>
      <c r="G40" t="s">
        <v>865</v>
      </c>
    </row>
    <row r="41" spans="1:7" x14ac:dyDescent="0.25">
      <c r="A41" s="248">
        <v>39</v>
      </c>
      <c r="B41" s="248" t="s">
        <v>585</v>
      </c>
      <c r="C41" s="248" t="s">
        <v>585</v>
      </c>
      <c r="D41" s="248" t="s">
        <v>745</v>
      </c>
      <c r="E41" s="248" t="s">
        <v>500</v>
      </c>
      <c r="F41" s="249" t="str">
        <f>+VLOOKUP(E41,'ACCIONES ESTRATÉGICAS'!$M$3:$O$30,3,0)</f>
        <v xml:space="preserve">AEI.04.02 Fiscalización orientativa efectiva a prestadores de los servicios de agua potable y saneamiento en el ámbito rural </v>
      </c>
      <c r="G41" t="s">
        <v>866</v>
      </c>
    </row>
    <row r="42" spans="1:7" x14ac:dyDescent="0.25">
      <c r="A42" s="248">
        <v>40</v>
      </c>
      <c r="B42" s="248" t="s">
        <v>585</v>
      </c>
      <c r="C42" s="248" t="s">
        <v>585</v>
      </c>
      <c r="D42" s="248" t="s">
        <v>745</v>
      </c>
      <c r="E42" s="248" t="s">
        <v>500</v>
      </c>
      <c r="F42" s="249" t="str">
        <f>+VLOOKUP(E42,'ACCIONES ESTRATÉGICAS'!$M$3:$O$30,3,0)</f>
        <v xml:space="preserve">AEI.04.02 Fiscalización orientativa efectiva a prestadores de los servicios de agua potable y saneamiento en el ámbito rural </v>
      </c>
      <c r="G42" t="s">
        <v>867</v>
      </c>
    </row>
    <row r="43" spans="1:7" x14ac:dyDescent="0.25">
      <c r="A43" s="248">
        <v>41</v>
      </c>
      <c r="B43" s="248" t="s">
        <v>585</v>
      </c>
      <c r="C43" s="248" t="s">
        <v>585</v>
      </c>
      <c r="D43" s="248" t="s">
        <v>744</v>
      </c>
      <c r="E43" s="248" t="s">
        <v>807</v>
      </c>
      <c r="F43" s="249" t="str">
        <f>+VLOOKUP(E43,'ACCIONES ESTRATÉGICAS'!$M$3:$O$30,3,0)</f>
        <v xml:space="preserve">AEI.05.05 Mecanismos de incentivos basados en evidencias implementados para los prestadores de servicios de agua potable y saneamiento </v>
      </c>
      <c r="G43" t="s">
        <v>868</v>
      </c>
    </row>
    <row r="44" spans="1:7" x14ac:dyDescent="0.25">
      <c r="A44" s="248">
        <v>42</v>
      </c>
      <c r="B44" s="248" t="s">
        <v>585</v>
      </c>
      <c r="C44" s="248" t="s">
        <v>585</v>
      </c>
      <c r="D44" s="248" t="s">
        <v>827</v>
      </c>
      <c r="E44" s="248" t="s">
        <v>813</v>
      </c>
      <c r="F44" s="249" t="str">
        <f>+VLOOKUP(E44,'ACCIONES ESTRATÉGICAS'!$M$3:$O$30,3,0)</f>
        <v xml:space="preserve">AEI.07.01 Optimización integral de la gestión territorial y misional de la Sunass </v>
      </c>
      <c r="G44" t="s">
        <v>869</v>
      </c>
    </row>
    <row r="45" spans="1:7" x14ac:dyDescent="0.25">
      <c r="A45" s="248">
        <v>43</v>
      </c>
      <c r="B45" s="248" t="s">
        <v>579</v>
      </c>
      <c r="C45" s="248" t="s">
        <v>579</v>
      </c>
      <c r="D45" s="248" t="s">
        <v>744</v>
      </c>
      <c r="E45" s="248" t="s">
        <v>805</v>
      </c>
      <c r="F45" s="249" t="str">
        <f>+VLOOKUP(E45,'ACCIONES ESTRATÉGICAS'!$M$3:$O$30,3,0)</f>
        <v xml:space="preserve">AEI.05.04 Regulación diferenciada y con enfoque territorial implementada para los prestadores de servicios de agua potable y saneamiento </v>
      </c>
      <c r="G45" t="s">
        <v>870</v>
      </c>
    </row>
    <row r="46" spans="1:7" x14ac:dyDescent="0.25">
      <c r="A46" s="248">
        <v>44</v>
      </c>
      <c r="B46" s="248" t="s">
        <v>579</v>
      </c>
      <c r="C46" s="248" t="s">
        <v>579</v>
      </c>
      <c r="D46" s="248" t="s">
        <v>744</v>
      </c>
      <c r="E46" s="248" t="s">
        <v>805</v>
      </c>
      <c r="F46" s="249" t="str">
        <f>+VLOOKUP(E46,'ACCIONES ESTRATÉGICAS'!$M$3:$O$30,3,0)</f>
        <v xml:space="preserve">AEI.05.04 Regulación diferenciada y con enfoque territorial implementada para los prestadores de servicios de agua potable y saneamiento </v>
      </c>
      <c r="G46" t="s">
        <v>871</v>
      </c>
    </row>
    <row r="47" spans="1:7" x14ac:dyDescent="0.25">
      <c r="A47" s="248">
        <v>45</v>
      </c>
      <c r="B47" s="248" t="s">
        <v>579</v>
      </c>
      <c r="C47" s="248" t="s">
        <v>579</v>
      </c>
      <c r="D47" s="248" t="s">
        <v>744</v>
      </c>
      <c r="E47" s="248" t="s">
        <v>805</v>
      </c>
      <c r="F47" s="249" t="str">
        <f>+VLOOKUP(E47,'ACCIONES ESTRATÉGICAS'!$M$3:$O$30,3,0)</f>
        <v xml:space="preserve">AEI.05.04 Regulación diferenciada y con enfoque territorial implementada para los prestadores de servicios de agua potable y saneamiento </v>
      </c>
      <c r="G47" t="s">
        <v>872</v>
      </c>
    </row>
    <row r="48" spans="1:7" x14ac:dyDescent="0.25">
      <c r="A48" s="248">
        <v>46</v>
      </c>
      <c r="B48" s="248" t="s">
        <v>579</v>
      </c>
      <c r="C48" s="248" t="s">
        <v>579</v>
      </c>
      <c r="D48" s="248" t="s">
        <v>744</v>
      </c>
      <c r="E48" s="248" t="s">
        <v>805</v>
      </c>
      <c r="F48" s="249" t="str">
        <f>+VLOOKUP(E48,'ACCIONES ESTRATÉGICAS'!$M$3:$O$30,3,0)</f>
        <v xml:space="preserve">AEI.05.04 Regulación diferenciada y con enfoque territorial implementada para los prestadores de servicios de agua potable y saneamiento </v>
      </c>
      <c r="G48" t="s">
        <v>873</v>
      </c>
    </row>
    <row r="49" spans="1:7" x14ac:dyDescent="0.25">
      <c r="A49" s="248">
        <v>47</v>
      </c>
      <c r="B49" s="248" t="s">
        <v>579</v>
      </c>
      <c r="C49" s="248" t="s">
        <v>579</v>
      </c>
      <c r="D49" s="248" t="s">
        <v>744</v>
      </c>
      <c r="E49" s="248" t="s">
        <v>805</v>
      </c>
      <c r="F49" s="249" t="str">
        <f>+VLOOKUP(E49,'ACCIONES ESTRATÉGICAS'!$M$3:$O$30,3,0)</f>
        <v xml:space="preserve">AEI.05.04 Regulación diferenciada y con enfoque territorial implementada para los prestadores de servicios de agua potable y saneamiento </v>
      </c>
      <c r="G49" t="s">
        <v>874</v>
      </c>
    </row>
    <row r="50" spans="1:7" x14ac:dyDescent="0.25">
      <c r="A50" s="248">
        <v>48</v>
      </c>
      <c r="B50" s="248" t="s">
        <v>579</v>
      </c>
      <c r="C50" s="248" t="s">
        <v>579</v>
      </c>
      <c r="D50" s="248" t="s">
        <v>744</v>
      </c>
      <c r="E50" s="248" t="s">
        <v>805</v>
      </c>
      <c r="F50" s="249" t="str">
        <f>+VLOOKUP(E50,'ACCIONES ESTRATÉGICAS'!$M$3:$O$30,3,0)</f>
        <v xml:space="preserve">AEI.05.04 Regulación diferenciada y con enfoque territorial implementada para los prestadores de servicios de agua potable y saneamiento </v>
      </c>
      <c r="G50" t="s">
        <v>875</v>
      </c>
    </row>
    <row r="51" spans="1:7" x14ac:dyDescent="0.25">
      <c r="A51" s="248">
        <v>49</v>
      </c>
      <c r="B51" s="248" t="s">
        <v>579</v>
      </c>
      <c r="C51" s="248" t="s">
        <v>579</v>
      </c>
      <c r="D51" s="248" t="s">
        <v>744</v>
      </c>
      <c r="E51" s="248" t="s">
        <v>805</v>
      </c>
      <c r="F51" s="249" t="str">
        <f>+VLOOKUP(E51,'ACCIONES ESTRATÉGICAS'!$M$3:$O$30,3,0)</f>
        <v xml:space="preserve">AEI.05.04 Regulación diferenciada y con enfoque territorial implementada para los prestadores de servicios de agua potable y saneamiento </v>
      </c>
      <c r="G51" t="s">
        <v>876</v>
      </c>
    </row>
    <row r="52" spans="1:7" x14ac:dyDescent="0.25">
      <c r="A52" s="248">
        <v>50</v>
      </c>
      <c r="B52" s="248" t="s">
        <v>579</v>
      </c>
      <c r="C52" s="248" t="s">
        <v>579</v>
      </c>
      <c r="D52" s="248" t="s">
        <v>827</v>
      </c>
      <c r="E52" s="248" t="s">
        <v>819</v>
      </c>
      <c r="F52" s="249" t="str">
        <f>+VLOOKUP(E52,'ACCIONES ESTRATÉGICAS'!$M$3:$O$30,3,0)</f>
        <v>AEI.07.04 Gestión eficaz y con integridad de sistemas administrativos en la Sunass</v>
      </c>
      <c r="G52" t="s">
        <v>877</v>
      </c>
    </row>
    <row r="53" spans="1:7" x14ac:dyDescent="0.25">
      <c r="A53" s="248">
        <v>51</v>
      </c>
      <c r="B53" s="248" t="s">
        <v>582</v>
      </c>
      <c r="C53" s="248" t="s">
        <v>582</v>
      </c>
      <c r="D53" s="248" t="s">
        <v>741</v>
      </c>
      <c r="E53" s="248" t="s">
        <v>513</v>
      </c>
      <c r="F53" s="249" t="str">
        <f>+VLOOKUP(E53,'ACCIONES ESTRATÉGICAS'!$M$3:$O$30,3,0)</f>
        <v xml:space="preserve">AEI.01.01 Seguimiento oportuno de la ejecución de inversiones programadas a las EP y otros ejecutores en el ámbito periurbano </v>
      </c>
      <c r="G53" t="s">
        <v>878</v>
      </c>
    </row>
    <row r="54" spans="1:7" x14ac:dyDescent="0.25">
      <c r="A54" s="248">
        <v>52</v>
      </c>
      <c r="B54" s="248" t="s">
        <v>582</v>
      </c>
      <c r="C54" s="248" t="s">
        <v>582</v>
      </c>
      <c r="D54" s="248" t="s">
        <v>741</v>
      </c>
      <c r="E54" s="248" t="s">
        <v>513</v>
      </c>
      <c r="F54" s="249" t="str">
        <f>+VLOOKUP(E54,'ACCIONES ESTRATÉGICAS'!$M$3:$O$30,3,0)</f>
        <v xml:space="preserve">AEI.01.01 Seguimiento oportuno de la ejecución de inversiones programadas a las EP y otros ejecutores en el ámbito periurbano </v>
      </c>
      <c r="G54" t="s">
        <v>879</v>
      </c>
    </row>
    <row r="55" spans="1:7" x14ac:dyDescent="0.25">
      <c r="A55" s="248">
        <v>53</v>
      </c>
      <c r="B55" s="248" t="s">
        <v>582</v>
      </c>
      <c r="C55" s="248" t="s">
        <v>582</v>
      </c>
      <c r="D55" s="248" t="s">
        <v>742</v>
      </c>
      <c r="E55" s="248" t="s">
        <v>517</v>
      </c>
      <c r="F55" s="249" t="str">
        <f>+VLOOKUP(E55,'ACCIONES ESTRATÉGICAS'!$M$3:$O$30,3,0)</f>
        <v>AEI.02.03 Tarifas de los servicios de agua potable y saneamiento actualizadas oportunamente de las empresas prestadoras</v>
      </c>
      <c r="G55" t="s">
        <v>880</v>
      </c>
    </row>
    <row r="56" spans="1:7" x14ac:dyDescent="0.25">
      <c r="A56" s="248">
        <v>54</v>
      </c>
      <c r="B56" s="248" t="s">
        <v>582</v>
      </c>
      <c r="C56" s="248" t="s">
        <v>582</v>
      </c>
      <c r="D56" s="248" t="s">
        <v>742</v>
      </c>
      <c r="E56" s="248" t="s">
        <v>517</v>
      </c>
      <c r="F56" s="249" t="str">
        <f>+VLOOKUP(E56,'ACCIONES ESTRATÉGICAS'!$M$3:$O$30,3,0)</f>
        <v>AEI.02.03 Tarifas de los servicios de agua potable y saneamiento actualizadas oportunamente de las empresas prestadoras</v>
      </c>
      <c r="G56" t="s">
        <v>881</v>
      </c>
    </row>
    <row r="57" spans="1:7" x14ac:dyDescent="0.25">
      <c r="A57" s="248">
        <v>55</v>
      </c>
      <c r="B57" s="248" t="s">
        <v>582</v>
      </c>
      <c r="C57" s="248" t="s">
        <v>582</v>
      </c>
      <c r="D57" s="248" t="s">
        <v>742</v>
      </c>
      <c r="E57" s="248" t="s">
        <v>517</v>
      </c>
      <c r="F57" s="249" t="str">
        <f>+VLOOKUP(E57,'ACCIONES ESTRATÉGICAS'!$M$3:$O$30,3,0)</f>
        <v>AEI.02.03 Tarifas de los servicios de agua potable y saneamiento actualizadas oportunamente de las empresas prestadoras</v>
      </c>
      <c r="G57" t="s">
        <v>882</v>
      </c>
    </row>
    <row r="58" spans="1:7" x14ac:dyDescent="0.25">
      <c r="A58" s="248">
        <v>56</v>
      </c>
      <c r="B58" s="248" t="s">
        <v>582</v>
      </c>
      <c r="C58" s="248" t="s">
        <v>582</v>
      </c>
      <c r="D58" s="248" t="s">
        <v>742</v>
      </c>
      <c r="E58" s="248" t="s">
        <v>517</v>
      </c>
      <c r="F58" s="249" t="str">
        <f>+VLOOKUP(E58,'ACCIONES ESTRATÉGICAS'!$M$3:$O$30,3,0)</f>
        <v>AEI.02.03 Tarifas de los servicios de agua potable y saneamiento actualizadas oportunamente de las empresas prestadoras</v>
      </c>
      <c r="G58" t="s">
        <v>883</v>
      </c>
    </row>
    <row r="59" spans="1:7" x14ac:dyDescent="0.25">
      <c r="A59" s="248">
        <v>57</v>
      </c>
      <c r="B59" s="248" t="s">
        <v>582</v>
      </c>
      <c r="C59" s="248" t="s">
        <v>582</v>
      </c>
      <c r="D59" s="248" t="s">
        <v>742</v>
      </c>
      <c r="E59" s="248" t="s">
        <v>517</v>
      </c>
      <c r="F59" s="249" t="str">
        <f>+VLOOKUP(E59,'ACCIONES ESTRATÉGICAS'!$M$3:$O$30,3,0)</f>
        <v>AEI.02.03 Tarifas de los servicios de agua potable y saneamiento actualizadas oportunamente de las empresas prestadoras</v>
      </c>
      <c r="G59" t="s">
        <v>884</v>
      </c>
    </row>
    <row r="60" spans="1:7" x14ac:dyDescent="0.25">
      <c r="A60" s="248">
        <v>58</v>
      </c>
      <c r="B60" s="248" t="s">
        <v>582</v>
      </c>
      <c r="C60" s="248" t="s">
        <v>582</v>
      </c>
      <c r="D60" s="248" t="s">
        <v>742</v>
      </c>
      <c r="E60" s="248" t="s">
        <v>517</v>
      </c>
      <c r="F60" s="249" t="str">
        <f>+VLOOKUP(E60,'ACCIONES ESTRATÉGICAS'!$M$3:$O$30,3,0)</f>
        <v>AEI.02.03 Tarifas de los servicios de agua potable y saneamiento actualizadas oportunamente de las empresas prestadoras</v>
      </c>
      <c r="G60" t="s">
        <v>885</v>
      </c>
    </row>
    <row r="61" spans="1:7" x14ac:dyDescent="0.25">
      <c r="A61" s="248">
        <v>59</v>
      </c>
      <c r="B61" s="248" t="s">
        <v>582</v>
      </c>
      <c r="C61" s="248" t="s">
        <v>582</v>
      </c>
      <c r="D61" s="248" t="s">
        <v>742</v>
      </c>
      <c r="E61" s="248" t="s">
        <v>719</v>
      </c>
      <c r="F61" s="249" t="str">
        <f>+VLOOKUP(E61,'ACCIONES ESTRATÉGICAS'!$M$3:$O$30,3,0)</f>
        <v>AEI.02.05 Monitoreo integral de la calidad del servicio de agua potable y saneamiento en zonas críticas.</v>
      </c>
      <c r="G61" t="s">
        <v>886</v>
      </c>
    </row>
    <row r="62" spans="1:7" x14ac:dyDescent="0.25">
      <c r="A62" s="248">
        <v>60</v>
      </c>
      <c r="B62" s="248" t="s">
        <v>582</v>
      </c>
      <c r="C62" s="248" t="s">
        <v>582</v>
      </c>
      <c r="D62" s="248" t="s">
        <v>743</v>
      </c>
      <c r="E62" s="248" t="s">
        <v>720</v>
      </c>
      <c r="F62" s="249" t="str">
        <f>+VLOOKUP(E62,'ACCIONES ESTRATÉGICAS'!$M$3:$O$30,3,0)</f>
        <v>AEI.03.02 Determinación de tarifas y asistencia técnica integral para el plan de prestación de servicios de agua potable y saneamiento de los prestadores de pequeñas ciudades</v>
      </c>
      <c r="G62" t="s">
        <v>887</v>
      </c>
    </row>
    <row r="63" spans="1:7" x14ac:dyDescent="0.25">
      <c r="A63" s="248">
        <v>61</v>
      </c>
      <c r="B63" s="248" t="s">
        <v>582</v>
      </c>
      <c r="C63" s="248" t="s">
        <v>582</v>
      </c>
      <c r="D63" s="248" t="s">
        <v>745</v>
      </c>
      <c r="E63" s="248" t="s">
        <v>499</v>
      </c>
      <c r="F63" s="249" t="str">
        <f>+VLOOKUP(E63,'ACCIONES ESTRATÉGICAS'!$M$3:$O$30,3,0)</f>
        <v xml:space="preserve">AEI.04.01 Asistencia técnica integral para la determinación y aplicación de la cuota familiar a los prestadores de los servicios de agua potable y saneamiento 
en el ámbito rural </v>
      </c>
      <c r="G63" t="s">
        <v>888</v>
      </c>
    </row>
    <row r="64" spans="1:7" x14ac:dyDescent="0.25">
      <c r="A64" s="248">
        <v>62</v>
      </c>
      <c r="B64" s="248" t="s">
        <v>582</v>
      </c>
      <c r="C64" s="248" t="s">
        <v>582</v>
      </c>
      <c r="D64" s="248" t="s">
        <v>745</v>
      </c>
      <c r="E64" s="248" t="s">
        <v>501</v>
      </c>
      <c r="F64" s="249" t="str">
        <f>+VLOOKUP(E64,'ACCIONES ESTRATÉGICAS'!$M$3:$O$30,3,0)</f>
        <v xml:space="preserve">AEI.04.03 Seguimiento periódico de la ejecución de las inversiones programadas según las Unidades Ejecutoras </v>
      </c>
      <c r="G64" t="s">
        <v>889</v>
      </c>
    </row>
    <row r="65" spans="1:7" x14ac:dyDescent="0.25">
      <c r="A65" s="248">
        <v>63</v>
      </c>
      <c r="B65" s="248" t="s">
        <v>588</v>
      </c>
      <c r="C65" s="248" t="s">
        <v>588</v>
      </c>
      <c r="D65" s="248" t="s">
        <v>742</v>
      </c>
      <c r="E65" s="248" t="s">
        <v>718</v>
      </c>
      <c r="F65" s="249" t="str">
        <f>+VLOOKUP(E65,'ACCIONES ESTRATÉGICAS'!$M$3:$O$30,3,0)</f>
        <v xml:space="preserve">AEI.02.04 Sanción objetiva a los administrados que infringen las normas de acuerdo con la tipificación de Sunass </v>
      </c>
      <c r="G65" t="s">
        <v>890</v>
      </c>
    </row>
    <row r="66" spans="1:7" x14ac:dyDescent="0.25">
      <c r="A66" s="248">
        <v>64</v>
      </c>
      <c r="B66" s="248" t="s">
        <v>588</v>
      </c>
      <c r="C66" s="248" t="s">
        <v>588</v>
      </c>
      <c r="D66" s="248" t="s">
        <v>742</v>
      </c>
      <c r="E66" s="248" t="s">
        <v>718</v>
      </c>
      <c r="F66" s="249" t="str">
        <f>+VLOOKUP(E66,'ACCIONES ESTRATÉGICAS'!$M$3:$O$30,3,0)</f>
        <v xml:space="preserve">AEI.02.04 Sanción objetiva a los administrados que infringen las normas de acuerdo con la tipificación de Sunass </v>
      </c>
      <c r="G66" t="s">
        <v>891</v>
      </c>
    </row>
    <row r="67" spans="1:7" x14ac:dyDescent="0.25">
      <c r="A67" s="248">
        <v>65</v>
      </c>
      <c r="B67" s="248" t="s">
        <v>588</v>
      </c>
      <c r="C67" s="248" t="s">
        <v>588</v>
      </c>
      <c r="D67" s="248" t="s">
        <v>742</v>
      </c>
      <c r="E67" s="248" t="s">
        <v>718</v>
      </c>
      <c r="F67" s="249" t="str">
        <f>+VLOOKUP(E67,'ACCIONES ESTRATÉGICAS'!$M$3:$O$30,3,0)</f>
        <v xml:space="preserve">AEI.02.04 Sanción objetiva a los administrados que infringen las normas de acuerdo con la tipificación de Sunass </v>
      </c>
      <c r="G67" t="s">
        <v>892</v>
      </c>
    </row>
    <row r="68" spans="1:7" x14ac:dyDescent="0.25">
      <c r="A68" s="248">
        <v>66</v>
      </c>
      <c r="B68" s="248" t="s">
        <v>588</v>
      </c>
      <c r="C68" s="248" t="s">
        <v>588</v>
      </c>
      <c r="D68" s="248" t="s">
        <v>742</v>
      </c>
      <c r="E68" s="248" t="s">
        <v>718</v>
      </c>
      <c r="F68" s="249" t="str">
        <f>+VLOOKUP(E68,'ACCIONES ESTRATÉGICAS'!$M$3:$O$30,3,0)</f>
        <v xml:space="preserve">AEI.02.04 Sanción objetiva a los administrados que infringen las normas de acuerdo con la tipificación de Sunass </v>
      </c>
      <c r="G68" t="s">
        <v>893</v>
      </c>
    </row>
    <row r="69" spans="1:7" x14ac:dyDescent="0.25">
      <c r="A69" s="248">
        <v>67</v>
      </c>
      <c r="B69" s="248" t="s">
        <v>576</v>
      </c>
      <c r="C69" s="248" t="s">
        <v>826</v>
      </c>
      <c r="D69" s="248" t="s">
        <v>744</v>
      </c>
      <c r="E69" s="248" t="s">
        <v>502</v>
      </c>
      <c r="F69" s="249" t="str">
        <f>+VLOOKUP(E69,'ACCIONES ESTRATÉGICAS'!$M$3:$O$30,3,0)</f>
        <v xml:space="preserve">AEI.05.01 Atención oportuna y efectiva en la solución de los problemas que se presenten con los servicios de agua potable y saneamiento para los usuarios </v>
      </c>
      <c r="G69" t="s">
        <v>894</v>
      </c>
    </row>
    <row r="70" spans="1:7" x14ac:dyDescent="0.25">
      <c r="A70" s="248">
        <v>68</v>
      </c>
      <c r="B70" s="248" t="s">
        <v>576</v>
      </c>
      <c r="C70" s="248" t="s">
        <v>826</v>
      </c>
      <c r="D70" s="248" t="s">
        <v>744</v>
      </c>
      <c r="E70" s="248" t="s">
        <v>502</v>
      </c>
      <c r="F70" s="249" t="str">
        <f>+VLOOKUP(E70,'ACCIONES ESTRATÉGICAS'!$M$3:$O$30,3,0)</f>
        <v xml:space="preserve">AEI.05.01 Atención oportuna y efectiva en la solución de los problemas que se presenten con los servicios de agua potable y saneamiento para los usuarios </v>
      </c>
      <c r="G70" t="s">
        <v>895</v>
      </c>
    </row>
    <row r="71" spans="1:7" x14ac:dyDescent="0.25">
      <c r="A71" s="248">
        <v>69</v>
      </c>
      <c r="B71" s="248" t="s">
        <v>576</v>
      </c>
      <c r="C71" s="248" t="s">
        <v>826</v>
      </c>
      <c r="D71" s="248" t="s">
        <v>744</v>
      </c>
      <c r="E71" s="248" t="s">
        <v>502</v>
      </c>
      <c r="F71" s="249" t="str">
        <f>+VLOOKUP(E71,'ACCIONES ESTRATÉGICAS'!$M$3:$O$30,3,0)</f>
        <v xml:space="preserve">AEI.05.01 Atención oportuna y efectiva en la solución de los problemas que se presenten con los servicios de agua potable y saneamiento para los usuarios </v>
      </c>
      <c r="G71" t="s">
        <v>896</v>
      </c>
    </row>
    <row r="72" spans="1:7" x14ac:dyDescent="0.25">
      <c r="A72" s="248">
        <v>70</v>
      </c>
      <c r="B72" s="248" t="s">
        <v>576</v>
      </c>
      <c r="C72" s="248" t="s">
        <v>826</v>
      </c>
      <c r="D72" s="248" t="s">
        <v>744</v>
      </c>
      <c r="E72" s="248" t="s">
        <v>801</v>
      </c>
      <c r="F72" s="249" t="str">
        <f>+VLOOKUP(E72,'ACCIONES ESTRATÉGICAS'!$M$3:$O$30,3,0)</f>
        <v>AEI.05.02 Promoción efectiva de la participación ciudadana en la regulación de los servicios de agua potable y saneamiento dirigida a los usuarios.</v>
      </c>
      <c r="G72" t="s">
        <v>897</v>
      </c>
    </row>
    <row r="73" spans="1:7" x14ac:dyDescent="0.25">
      <c r="A73" s="248">
        <v>71</v>
      </c>
      <c r="B73" s="248" t="s">
        <v>576</v>
      </c>
      <c r="C73" s="248" t="s">
        <v>826</v>
      </c>
      <c r="D73" s="248" t="s">
        <v>744</v>
      </c>
      <c r="E73" s="248" t="s">
        <v>801</v>
      </c>
      <c r="F73" s="249" t="str">
        <f>+VLOOKUP(E73,'ACCIONES ESTRATÉGICAS'!$M$3:$O$30,3,0)</f>
        <v>AEI.05.02 Promoción efectiva de la participación ciudadana en la regulación de los servicios de agua potable y saneamiento dirigida a los usuarios.</v>
      </c>
      <c r="G73" t="s">
        <v>898</v>
      </c>
    </row>
    <row r="74" spans="1:7" x14ac:dyDescent="0.25">
      <c r="A74" s="248">
        <v>72</v>
      </c>
      <c r="B74" s="248" t="s">
        <v>576</v>
      </c>
      <c r="C74" s="248" t="s">
        <v>826</v>
      </c>
      <c r="D74" s="248" t="s">
        <v>744</v>
      </c>
      <c r="E74" s="248" t="s">
        <v>801</v>
      </c>
      <c r="F74" s="249" t="str">
        <f>+VLOOKUP(E74,'ACCIONES ESTRATÉGICAS'!$M$3:$O$30,3,0)</f>
        <v>AEI.05.02 Promoción efectiva de la participación ciudadana en la regulación de los servicios de agua potable y saneamiento dirigida a los usuarios.</v>
      </c>
      <c r="G74" t="s">
        <v>899</v>
      </c>
    </row>
    <row r="75" spans="1:7" x14ac:dyDescent="0.25">
      <c r="A75" s="248">
        <v>73</v>
      </c>
      <c r="B75" s="248" t="s">
        <v>576</v>
      </c>
      <c r="C75" s="248" t="s">
        <v>826</v>
      </c>
      <c r="D75" s="248" t="s">
        <v>744</v>
      </c>
      <c r="E75" s="248" t="s">
        <v>801</v>
      </c>
      <c r="F75" s="249" t="str">
        <f>+VLOOKUP(E75,'ACCIONES ESTRATÉGICAS'!$M$3:$O$30,3,0)</f>
        <v>AEI.05.02 Promoción efectiva de la participación ciudadana en la regulación de los servicios de agua potable y saneamiento dirigida a los usuarios.</v>
      </c>
      <c r="G75" t="s">
        <v>900</v>
      </c>
    </row>
    <row r="76" spans="1:7" x14ac:dyDescent="0.25">
      <c r="A76" s="248">
        <v>74</v>
      </c>
      <c r="B76" s="248" t="s">
        <v>576</v>
      </c>
      <c r="C76" s="248" t="s">
        <v>826</v>
      </c>
      <c r="D76" s="248" t="s">
        <v>744</v>
      </c>
      <c r="E76" s="248" t="s">
        <v>801</v>
      </c>
      <c r="F76" s="249" t="str">
        <f>+VLOOKUP(E76,'ACCIONES ESTRATÉGICAS'!$M$3:$O$30,3,0)</f>
        <v>AEI.05.02 Promoción efectiva de la participación ciudadana en la regulación de los servicios de agua potable y saneamiento dirigida a los usuarios.</v>
      </c>
      <c r="G76" t="s">
        <v>901</v>
      </c>
    </row>
    <row r="77" spans="1:7" x14ac:dyDescent="0.25">
      <c r="A77" s="248">
        <v>75</v>
      </c>
      <c r="B77" s="248" t="s">
        <v>576</v>
      </c>
      <c r="C77" s="248" t="s">
        <v>826</v>
      </c>
      <c r="D77" s="248" t="s">
        <v>744</v>
      </c>
      <c r="E77" s="248" t="s">
        <v>801</v>
      </c>
      <c r="F77" s="249" t="str">
        <f>+VLOOKUP(E77,'ACCIONES ESTRATÉGICAS'!$M$3:$O$30,3,0)</f>
        <v>AEI.05.02 Promoción efectiva de la participación ciudadana en la regulación de los servicios de agua potable y saneamiento dirigida a los usuarios.</v>
      </c>
      <c r="G77" t="s">
        <v>902</v>
      </c>
    </row>
    <row r="78" spans="1:7" x14ac:dyDescent="0.25">
      <c r="A78" s="248">
        <v>76</v>
      </c>
      <c r="B78" s="248" t="s">
        <v>576</v>
      </c>
      <c r="C78" s="248" t="s">
        <v>826</v>
      </c>
      <c r="D78" s="248" t="s">
        <v>744</v>
      </c>
      <c r="E78" s="248" t="s">
        <v>801</v>
      </c>
      <c r="F78" s="249" t="str">
        <f>+VLOOKUP(E78,'ACCIONES ESTRATÉGICAS'!$M$3:$O$30,3,0)</f>
        <v>AEI.05.02 Promoción efectiva de la participación ciudadana en la regulación de los servicios de agua potable y saneamiento dirigida a los usuarios.</v>
      </c>
      <c r="G78" t="s">
        <v>903</v>
      </c>
    </row>
    <row r="79" spans="1:7" x14ac:dyDescent="0.25">
      <c r="A79" s="248">
        <v>77</v>
      </c>
      <c r="B79" s="248" t="s">
        <v>576</v>
      </c>
      <c r="C79" s="248" t="s">
        <v>826</v>
      </c>
      <c r="D79" s="248" t="s">
        <v>744</v>
      </c>
      <c r="E79" s="248" t="s">
        <v>801</v>
      </c>
      <c r="F79" s="249" t="str">
        <f>+VLOOKUP(E79,'ACCIONES ESTRATÉGICAS'!$M$3:$O$30,3,0)</f>
        <v>AEI.05.02 Promoción efectiva de la participación ciudadana en la regulación de los servicios de agua potable y saneamiento dirigida a los usuarios.</v>
      </c>
      <c r="G79" t="s">
        <v>904</v>
      </c>
    </row>
    <row r="80" spans="1:7" x14ac:dyDescent="0.25">
      <c r="A80" s="248">
        <v>78</v>
      </c>
      <c r="B80" s="248" t="s">
        <v>576</v>
      </c>
      <c r="C80" s="248" t="s">
        <v>826</v>
      </c>
      <c r="D80" s="248" t="s">
        <v>744</v>
      </c>
      <c r="E80" s="248" t="s">
        <v>801</v>
      </c>
      <c r="F80" s="249" t="str">
        <f>+VLOOKUP(E80,'ACCIONES ESTRATÉGICAS'!$M$3:$O$30,3,0)</f>
        <v>AEI.05.02 Promoción efectiva de la participación ciudadana en la regulación de los servicios de agua potable y saneamiento dirigida a los usuarios.</v>
      </c>
      <c r="G80" t="s">
        <v>905</v>
      </c>
    </row>
    <row r="81" spans="1:7" x14ac:dyDescent="0.25">
      <c r="A81" s="248">
        <v>79</v>
      </c>
      <c r="B81" s="248" t="s">
        <v>576</v>
      </c>
      <c r="C81" s="248" t="s">
        <v>826</v>
      </c>
      <c r="D81" s="248" t="s">
        <v>744</v>
      </c>
      <c r="E81" s="248" t="s">
        <v>801</v>
      </c>
      <c r="F81" s="249" t="str">
        <f>+VLOOKUP(E81,'ACCIONES ESTRATÉGICAS'!$M$3:$O$30,3,0)</f>
        <v>AEI.05.02 Promoción efectiva de la participación ciudadana en la regulación de los servicios de agua potable y saneamiento dirigida a los usuarios.</v>
      </c>
      <c r="G81" t="s">
        <v>906</v>
      </c>
    </row>
    <row r="82" spans="1:7" x14ac:dyDescent="0.25">
      <c r="A82" s="248">
        <v>80</v>
      </c>
      <c r="B82" s="248" t="s">
        <v>576</v>
      </c>
      <c r="C82" s="248" t="s">
        <v>826</v>
      </c>
      <c r="D82" s="248" t="s">
        <v>744</v>
      </c>
      <c r="E82" s="248" t="s">
        <v>803</v>
      </c>
      <c r="F82" s="249" t="str">
        <f>+VLOOKUP(E82,'ACCIONES ESTRATÉGICAS'!$M$3:$O$30,3,0)</f>
        <v>AEI.05.03 Comunicación externa permanente sobre el valor e importancia de los servicios de agua potable y saneamiento dirigida a prestadores y usuarios.</v>
      </c>
      <c r="G82" t="s">
        <v>907</v>
      </c>
    </row>
    <row r="83" spans="1:7" x14ac:dyDescent="0.25">
      <c r="A83" s="248">
        <v>81</v>
      </c>
      <c r="B83" s="248" t="s">
        <v>576</v>
      </c>
      <c r="C83" s="248" t="s">
        <v>826</v>
      </c>
      <c r="D83" s="248" t="s">
        <v>744</v>
      </c>
      <c r="E83" s="248" t="s">
        <v>803</v>
      </c>
      <c r="F83" s="249" t="str">
        <f>+VLOOKUP(E83,'ACCIONES ESTRATÉGICAS'!$M$3:$O$30,3,0)</f>
        <v>AEI.05.03 Comunicación externa permanente sobre el valor e importancia de los servicios de agua potable y saneamiento dirigida a prestadores y usuarios.</v>
      </c>
      <c r="G83" t="s">
        <v>908</v>
      </c>
    </row>
    <row r="84" spans="1:7" x14ac:dyDescent="0.25">
      <c r="A84" s="248">
        <v>82</v>
      </c>
      <c r="B84" s="248" t="s">
        <v>576</v>
      </c>
      <c r="C84" s="248" t="s">
        <v>826</v>
      </c>
      <c r="D84" s="248" t="s">
        <v>744</v>
      </c>
      <c r="E84" s="248" t="s">
        <v>803</v>
      </c>
      <c r="F84" s="249" t="str">
        <f>+VLOOKUP(E84,'ACCIONES ESTRATÉGICAS'!$M$3:$O$30,3,0)</f>
        <v>AEI.05.03 Comunicación externa permanente sobre el valor e importancia de los servicios de agua potable y saneamiento dirigida a prestadores y usuarios.</v>
      </c>
      <c r="G84" t="s">
        <v>909</v>
      </c>
    </row>
    <row r="85" spans="1:7" x14ac:dyDescent="0.25">
      <c r="A85" s="248">
        <v>83</v>
      </c>
      <c r="B85" s="248" t="s">
        <v>576</v>
      </c>
      <c r="C85" s="248" t="s">
        <v>826</v>
      </c>
      <c r="D85" s="248" t="s">
        <v>744</v>
      </c>
      <c r="E85" s="248" t="s">
        <v>803</v>
      </c>
      <c r="F85" s="249" t="str">
        <f>+VLOOKUP(E85,'ACCIONES ESTRATÉGICAS'!$M$3:$O$30,3,0)</f>
        <v>AEI.05.03 Comunicación externa permanente sobre el valor e importancia de los servicios de agua potable y saneamiento dirigida a prestadores y usuarios.</v>
      </c>
      <c r="G85" t="s">
        <v>910</v>
      </c>
    </row>
    <row r="86" spans="1:7" x14ac:dyDescent="0.25">
      <c r="A86" s="248">
        <v>84</v>
      </c>
      <c r="B86" s="248" t="s">
        <v>576</v>
      </c>
      <c r="C86" s="248" t="s">
        <v>826</v>
      </c>
      <c r="D86" s="248" t="s">
        <v>744</v>
      </c>
      <c r="E86" s="248" t="s">
        <v>803</v>
      </c>
      <c r="F86" s="249" t="str">
        <f>+VLOOKUP(E86,'ACCIONES ESTRATÉGICAS'!$M$3:$O$30,3,0)</f>
        <v>AEI.05.03 Comunicación externa permanente sobre el valor e importancia de los servicios de agua potable y saneamiento dirigida a prestadores y usuarios.</v>
      </c>
      <c r="G86" t="s">
        <v>911</v>
      </c>
    </row>
    <row r="87" spans="1:7" x14ac:dyDescent="0.25">
      <c r="A87" s="248">
        <v>85</v>
      </c>
      <c r="B87" s="248" t="s">
        <v>576</v>
      </c>
      <c r="C87" s="248" t="s">
        <v>826</v>
      </c>
      <c r="D87" s="248" t="s">
        <v>744</v>
      </c>
      <c r="E87" s="248" t="s">
        <v>803</v>
      </c>
      <c r="F87" s="249" t="str">
        <f>+VLOOKUP(E87,'ACCIONES ESTRATÉGICAS'!$M$3:$O$30,3,0)</f>
        <v>AEI.05.03 Comunicación externa permanente sobre el valor e importancia de los servicios de agua potable y saneamiento dirigida a prestadores y usuarios.</v>
      </c>
      <c r="G87" t="s">
        <v>912</v>
      </c>
    </row>
    <row r="88" spans="1:7" x14ac:dyDescent="0.25">
      <c r="A88" s="248">
        <v>86</v>
      </c>
      <c r="B88" s="248" t="s">
        <v>549</v>
      </c>
      <c r="C88" s="248" t="s">
        <v>549</v>
      </c>
      <c r="D88" s="248" t="s">
        <v>827</v>
      </c>
      <c r="E88" s="248" t="s">
        <v>819</v>
      </c>
      <c r="F88" s="249" t="str">
        <f>+VLOOKUP(E88,'ACCIONES ESTRATÉGICAS'!$M$3:$O$30,3,0)</f>
        <v>AEI.07.04 Gestión eficaz y con integridad de sistemas administrativos en la Sunass</v>
      </c>
      <c r="G88" t="s">
        <v>913</v>
      </c>
    </row>
    <row r="89" spans="1:7" x14ac:dyDescent="0.25">
      <c r="A89" s="248">
        <v>87</v>
      </c>
      <c r="B89" s="248" t="s">
        <v>549</v>
      </c>
      <c r="C89" s="248" t="s">
        <v>549</v>
      </c>
      <c r="D89" s="248" t="s">
        <v>827</v>
      </c>
      <c r="E89" s="248" t="s">
        <v>819</v>
      </c>
      <c r="F89" s="249" t="str">
        <f>+VLOOKUP(E89,'ACCIONES ESTRATÉGICAS'!$M$3:$O$30,3,0)</f>
        <v>AEI.07.04 Gestión eficaz y con integridad de sistemas administrativos en la Sunass</v>
      </c>
      <c r="G89" t="s">
        <v>914</v>
      </c>
    </row>
    <row r="90" spans="1:7" x14ac:dyDescent="0.25">
      <c r="A90" s="248">
        <v>88</v>
      </c>
      <c r="B90" s="248" t="s">
        <v>549</v>
      </c>
      <c r="C90" s="248" t="s">
        <v>549</v>
      </c>
      <c r="D90" s="248" t="s">
        <v>827</v>
      </c>
      <c r="E90" s="248" t="s">
        <v>823</v>
      </c>
      <c r="F90" s="249" t="str">
        <f>+VLOOKUP(E90,'ACCIONES ESTRATÉGICAS'!$M$3:$O$30,3,0)</f>
        <v>AEI.07.06 Capacidades fortalecidas en Gestión de Riesgos de Desastres (GRD) de los colaboradores de la Sunass</v>
      </c>
      <c r="G90" t="s">
        <v>915</v>
      </c>
    </row>
    <row r="91" spans="1:7" x14ac:dyDescent="0.25">
      <c r="A91" s="248">
        <v>89</v>
      </c>
      <c r="B91" s="248" t="s">
        <v>746</v>
      </c>
      <c r="C91" s="248" t="s">
        <v>746</v>
      </c>
      <c r="D91" s="248" t="s">
        <v>827</v>
      </c>
      <c r="E91" s="248" t="s">
        <v>819</v>
      </c>
      <c r="F91" s="249" t="str">
        <f>+VLOOKUP(E91,'ACCIONES ESTRATÉGICAS'!$M$3:$O$30,3,0)</f>
        <v>AEI.07.04 Gestión eficaz y con integridad de sistemas administrativos en la Sunass</v>
      </c>
      <c r="G91" t="s">
        <v>916</v>
      </c>
    </row>
    <row r="92" spans="1:7" x14ac:dyDescent="0.25">
      <c r="A92" s="248">
        <v>90</v>
      </c>
      <c r="B92" s="248" t="s">
        <v>746</v>
      </c>
      <c r="C92" s="248" t="s">
        <v>746</v>
      </c>
      <c r="D92" s="248" t="s">
        <v>827</v>
      </c>
      <c r="E92" s="248" t="s">
        <v>819</v>
      </c>
      <c r="F92" s="249" t="str">
        <f>+VLOOKUP(E92,'ACCIONES ESTRATÉGICAS'!$M$3:$O$30,3,0)</f>
        <v>AEI.07.04 Gestión eficaz y con integridad de sistemas administrativos en la Sunass</v>
      </c>
      <c r="G92" t="s">
        <v>917</v>
      </c>
    </row>
    <row r="93" spans="1:7" x14ac:dyDescent="0.25">
      <c r="A93" s="248">
        <v>91</v>
      </c>
      <c r="B93" s="248" t="s">
        <v>746</v>
      </c>
      <c r="C93" s="248" t="s">
        <v>746</v>
      </c>
      <c r="D93" s="248" t="s">
        <v>827</v>
      </c>
      <c r="E93" s="248" t="s">
        <v>819</v>
      </c>
      <c r="F93" s="249" t="str">
        <f>+VLOOKUP(E93,'ACCIONES ESTRATÉGICAS'!$M$3:$O$30,3,0)</f>
        <v>AEI.07.04 Gestión eficaz y con integridad de sistemas administrativos en la Sunass</v>
      </c>
      <c r="G93" t="s">
        <v>918</v>
      </c>
    </row>
    <row r="94" spans="1:7" x14ac:dyDescent="0.25">
      <c r="A94" s="248">
        <v>92</v>
      </c>
      <c r="B94" s="248" t="s">
        <v>746</v>
      </c>
      <c r="C94" s="248" t="s">
        <v>746</v>
      </c>
      <c r="D94" s="248" t="s">
        <v>827</v>
      </c>
      <c r="E94" s="248" t="s">
        <v>819</v>
      </c>
      <c r="F94" s="249" t="str">
        <f>+VLOOKUP(E94,'ACCIONES ESTRATÉGICAS'!$M$3:$O$30,3,0)</f>
        <v>AEI.07.04 Gestión eficaz y con integridad de sistemas administrativos en la Sunass</v>
      </c>
      <c r="G94" t="s">
        <v>919</v>
      </c>
    </row>
    <row r="95" spans="1:7" x14ac:dyDescent="0.25">
      <c r="A95" s="248">
        <v>93</v>
      </c>
      <c r="B95" s="248" t="s">
        <v>746</v>
      </c>
      <c r="C95" s="248" t="s">
        <v>746</v>
      </c>
      <c r="D95" s="248" t="s">
        <v>827</v>
      </c>
      <c r="E95" s="248" t="s">
        <v>819</v>
      </c>
      <c r="F95" s="249" t="str">
        <f>+VLOOKUP(E95,'ACCIONES ESTRATÉGICAS'!$M$3:$O$30,3,0)</f>
        <v>AEI.07.04 Gestión eficaz y con integridad de sistemas administrativos en la Sunass</v>
      </c>
      <c r="G95" t="s">
        <v>920</v>
      </c>
    </row>
    <row r="96" spans="1:7" x14ac:dyDescent="0.25">
      <c r="A96" s="248">
        <v>94</v>
      </c>
      <c r="B96" s="248" t="s">
        <v>747</v>
      </c>
      <c r="C96" s="248" t="s">
        <v>747</v>
      </c>
      <c r="D96" s="248" t="s">
        <v>827</v>
      </c>
      <c r="E96" s="248" t="s">
        <v>819</v>
      </c>
      <c r="F96" s="249" t="str">
        <f>+VLOOKUP(E96,'ACCIONES ESTRATÉGICAS'!$M$3:$O$30,3,0)</f>
        <v>AEI.07.04 Gestión eficaz y con integridad de sistemas administrativos en la Sunass</v>
      </c>
      <c r="G96" t="s">
        <v>921</v>
      </c>
    </row>
    <row r="97" spans="1:7" x14ac:dyDescent="0.25">
      <c r="A97" s="248">
        <v>95</v>
      </c>
      <c r="B97" s="248" t="s">
        <v>747</v>
      </c>
      <c r="C97" s="248" t="s">
        <v>747</v>
      </c>
      <c r="D97" s="248" t="s">
        <v>827</v>
      </c>
      <c r="E97" s="248" t="s">
        <v>819</v>
      </c>
      <c r="F97" s="249" t="str">
        <f>+VLOOKUP(E97,'ACCIONES ESTRATÉGICAS'!$M$3:$O$30,3,0)</f>
        <v>AEI.07.04 Gestión eficaz y con integridad de sistemas administrativos en la Sunass</v>
      </c>
      <c r="G97" t="s">
        <v>922</v>
      </c>
    </row>
    <row r="98" spans="1:7" x14ac:dyDescent="0.25">
      <c r="A98" s="248">
        <v>96</v>
      </c>
      <c r="B98" s="248" t="s">
        <v>747</v>
      </c>
      <c r="C98" s="248" t="s">
        <v>747</v>
      </c>
      <c r="D98" s="248" t="s">
        <v>827</v>
      </c>
      <c r="E98" s="248" t="s">
        <v>819</v>
      </c>
      <c r="F98" s="249" t="str">
        <f>+VLOOKUP(E98,'ACCIONES ESTRATÉGICAS'!$M$3:$O$30,3,0)</f>
        <v>AEI.07.04 Gestión eficaz y con integridad de sistemas administrativos en la Sunass</v>
      </c>
      <c r="G98" t="s">
        <v>923</v>
      </c>
    </row>
    <row r="99" spans="1:7" x14ac:dyDescent="0.25">
      <c r="A99" s="248">
        <v>97</v>
      </c>
      <c r="B99" s="248" t="s">
        <v>748</v>
      </c>
      <c r="C99" s="248" t="s">
        <v>748</v>
      </c>
      <c r="D99" s="248" t="s">
        <v>827</v>
      </c>
      <c r="E99" s="248" t="s">
        <v>819</v>
      </c>
      <c r="F99" s="249" t="str">
        <f>+VLOOKUP(E99,'ACCIONES ESTRATÉGICAS'!$M$3:$O$30,3,0)</f>
        <v>AEI.07.04 Gestión eficaz y con integridad de sistemas administrativos en la Sunass</v>
      </c>
      <c r="G99" t="s">
        <v>924</v>
      </c>
    </row>
    <row r="100" spans="1:7" x14ac:dyDescent="0.25">
      <c r="A100" s="248">
        <v>98</v>
      </c>
      <c r="B100" s="248" t="s">
        <v>748</v>
      </c>
      <c r="C100" s="248" t="s">
        <v>748</v>
      </c>
      <c r="D100" s="248" t="s">
        <v>827</v>
      </c>
      <c r="E100" s="248" t="s">
        <v>819</v>
      </c>
      <c r="F100" s="249" t="str">
        <f>+VLOOKUP(E100,'ACCIONES ESTRATÉGICAS'!$M$3:$O$30,3,0)</f>
        <v>AEI.07.04 Gestión eficaz y con integridad de sistemas administrativos en la Sunass</v>
      </c>
      <c r="G100" t="s">
        <v>925</v>
      </c>
    </row>
    <row r="101" spans="1:7" x14ac:dyDescent="0.25">
      <c r="A101" s="248">
        <v>99</v>
      </c>
      <c r="B101" s="248" t="s">
        <v>749</v>
      </c>
      <c r="C101" s="248" t="s">
        <v>749</v>
      </c>
      <c r="D101" s="248" t="s">
        <v>827</v>
      </c>
      <c r="E101" s="248" t="s">
        <v>815</v>
      </c>
      <c r="F101" s="249" t="str">
        <f>+VLOOKUP(E101,'ACCIONES ESTRATÉGICAS'!$M$3:$O$30,3,0)</f>
        <v xml:space="preserve">AEI.07.02 Gestión optimizada del capital humano, del conocimiento y de cultura organizacional de la Sunass </v>
      </c>
      <c r="G101" t="s">
        <v>926</v>
      </c>
    </row>
    <row r="102" spans="1:7" x14ac:dyDescent="0.25">
      <c r="A102" s="248">
        <v>100</v>
      </c>
      <c r="B102" s="248" t="s">
        <v>749</v>
      </c>
      <c r="C102" s="248" t="s">
        <v>749</v>
      </c>
      <c r="D102" s="248" t="s">
        <v>827</v>
      </c>
      <c r="E102" s="248" t="s">
        <v>815</v>
      </c>
      <c r="F102" s="249" t="str">
        <f>+VLOOKUP(E102,'ACCIONES ESTRATÉGICAS'!$M$3:$O$30,3,0)</f>
        <v xml:space="preserve">AEI.07.02 Gestión optimizada del capital humano, del conocimiento y de cultura organizacional de la Sunass </v>
      </c>
      <c r="G102" t="s">
        <v>927</v>
      </c>
    </row>
    <row r="103" spans="1:7" x14ac:dyDescent="0.25">
      <c r="A103" s="248">
        <v>101</v>
      </c>
      <c r="B103" s="248" t="s">
        <v>749</v>
      </c>
      <c r="C103" s="248" t="s">
        <v>749</v>
      </c>
      <c r="D103" s="248" t="s">
        <v>827</v>
      </c>
      <c r="E103" s="248" t="s">
        <v>815</v>
      </c>
      <c r="F103" s="249" t="str">
        <f>+VLOOKUP(E103,'ACCIONES ESTRATÉGICAS'!$M$3:$O$30,3,0)</f>
        <v xml:space="preserve">AEI.07.02 Gestión optimizada del capital humano, del conocimiento y de cultura organizacional de la Sunass </v>
      </c>
      <c r="G103" t="s">
        <v>928</v>
      </c>
    </row>
    <row r="104" spans="1:7" x14ac:dyDescent="0.25">
      <c r="A104" s="248">
        <v>102</v>
      </c>
      <c r="B104" s="248" t="s">
        <v>749</v>
      </c>
      <c r="C104" s="248" t="s">
        <v>749</v>
      </c>
      <c r="D104" s="248" t="s">
        <v>827</v>
      </c>
      <c r="E104" s="248" t="s">
        <v>815</v>
      </c>
      <c r="F104" s="249" t="str">
        <f>+VLOOKUP(E104,'ACCIONES ESTRATÉGICAS'!$M$3:$O$30,3,0)</f>
        <v xml:space="preserve">AEI.07.02 Gestión optimizada del capital humano, del conocimiento y de cultura organizacional de la Sunass </v>
      </c>
      <c r="G104" t="s">
        <v>929</v>
      </c>
    </row>
    <row r="105" spans="1:7" x14ac:dyDescent="0.25">
      <c r="A105" s="248">
        <v>103</v>
      </c>
      <c r="B105" s="248" t="s">
        <v>749</v>
      </c>
      <c r="C105" s="248" t="s">
        <v>749</v>
      </c>
      <c r="D105" s="248" t="s">
        <v>827</v>
      </c>
      <c r="E105" s="248" t="s">
        <v>815</v>
      </c>
      <c r="F105" s="249" t="str">
        <f>+VLOOKUP(E105,'ACCIONES ESTRATÉGICAS'!$M$3:$O$30,3,0)</f>
        <v xml:space="preserve">AEI.07.02 Gestión optimizada del capital humano, del conocimiento y de cultura organizacional de la Sunass </v>
      </c>
      <c r="G105" t="s">
        <v>930</v>
      </c>
    </row>
    <row r="106" spans="1:7" x14ac:dyDescent="0.25">
      <c r="A106" s="248">
        <v>104</v>
      </c>
      <c r="B106" s="248" t="s">
        <v>749</v>
      </c>
      <c r="C106" s="248" t="s">
        <v>749</v>
      </c>
      <c r="D106" s="248" t="s">
        <v>827</v>
      </c>
      <c r="E106" s="248" t="s">
        <v>815</v>
      </c>
      <c r="F106" s="249" t="str">
        <f>+VLOOKUP(E106,'ACCIONES ESTRATÉGICAS'!$M$3:$O$30,3,0)</f>
        <v xml:space="preserve">AEI.07.02 Gestión optimizada del capital humano, del conocimiento y de cultura organizacional de la Sunass </v>
      </c>
      <c r="G106" t="s">
        <v>931</v>
      </c>
    </row>
    <row r="107" spans="1:7" x14ac:dyDescent="0.25">
      <c r="A107" s="248">
        <v>105</v>
      </c>
      <c r="B107" s="248" t="s">
        <v>749</v>
      </c>
      <c r="C107" s="248" t="s">
        <v>749</v>
      </c>
      <c r="D107" s="248" t="s">
        <v>827</v>
      </c>
      <c r="E107" s="248" t="s">
        <v>819</v>
      </c>
      <c r="F107" s="249" t="str">
        <f>+VLOOKUP(E107,'ACCIONES ESTRATÉGICAS'!$M$3:$O$30,3,0)</f>
        <v>AEI.07.04 Gestión eficaz y con integridad de sistemas administrativos en la Sunass</v>
      </c>
      <c r="G107" t="s">
        <v>932</v>
      </c>
    </row>
    <row r="108" spans="1:7" x14ac:dyDescent="0.25">
      <c r="A108" s="248">
        <v>106</v>
      </c>
      <c r="B108" s="248" t="s">
        <v>750</v>
      </c>
      <c r="C108" s="248" t="s">
        <v>750</v>
      </c>
      <c r="D108" s="248" t="s">
        <v>827</v>
      </c>
      <c r="E108" s="248" t="s">
        <v>819</v>
      </c>
      <c r="F108" s="249" t="str">
        <f>+VLOOKUP(E108,'ACCIONES ESTRATÉGICAS'!$M$3:$O$30,3,0)</f>
        <v>AEI.07.04 Gestión eficaz y con integridad de sistemas administrativos en la Sunass</v>
      </c>
      <c r="G108" t="s">
        <v>933</v>
      </c>
    </row>
    <row r="109" spans="1:7" x14ac:dyDescent="0.25">
      <c r="A109" s="248">
        <v>107</v>
      </c>
      <c r="B109" s="248" t="s">
        <v>750</v>
      </c>
      <c r="C109" s="248" t="s">
        <v>750</v>
      </c>
      <c r="D109" s="248" t="s">
        <v>827</v>
      </c>
      <c r="E109" s="248" t="s">
        <v>819</v>
      </c>
      <c r="F109" s="249" t="str">
        <f>+VLOOKUP(E109,'ACCIONES ESTRATÉGICAS'!$M$3:$O$30,3,0)</f>
        <v>AEI.07.04 Gestión eficaz y con integridad de sistemas administrativos en la Sunass</v>
      </c>
      <c r="G109" t="s">
        <v>934</v>
      </c>
    </row>
    <row r="110" spans="1:7" x14ac:dyDescent="0.25">
      <c r="A110" s="248">
        <v>108</v>
      </c>
      <c r="B110" s="248" t="s">
        <v>537</v>
      </c>
      <c r="C110" s="248" t="s">
        <v>537</v>
      </c>
      <c r="D110" s="248" t="s">
        <v>742</v>
      </c>
      <c r="E110" s="248" t="s">
        <v>718</v>
      </c>
      <c r="F110" s="249" t="str">
        <f>+VLOOKUP(E110,'ACCIONES ESTRATÉGICAS'!$M$3:$O$30,3,0)</f>
        <v xml:space="preserve">AEI.02.04 Sanción objetiva a los administrados que infringen las normas de acuerdo con la tipificación de Sunass </v>
      </c>
      <c r="G110" t="s">
        <v>935</v>
      </c>
    </row>
    <row r="111" spans="1:7" x14ac:dyDescent="0.25">
      <c r="A111" s="248">
        <v>109</v>
      </c>
      <c r="B111" s="248" t="s">
        <v>537</v>
      </c>
      <c r="C111" s="248" t="s">
        <v>537</v>
      </c>
      <c r="D111" s="248" t="s">
        <v>827</v>
      </c>
      <c r="E111" s="248" t="s">
        <v>819</v>
      </c>
      <c r="F111" s="249" t="str">
        <f>+VLOOKUP(E111,'ACCIONES ESTRATÉGICAS'!$M$3:$O$30,3,0)</f>
        <v>AEI.07.04 Gestión eficaz y con integridad de sistemas administrativos en la Sunass</v>
      </c>
      <c r="G111" t="s">
        <v>936</v>
      </c>
    </row>
    <row r="112" spans="1:7" x14ac:dyDescent="0.25">
      <c r="A112" s="248">
        <v>110</v>
      </c>
      <c r="B112" s="248" t="s">
        <v>537</v>
      </c>
      <c r="C112" s="248" t="s">
        <v>537</v>
      </c>
      <c r="D112" s="248" t="s">
        <v>827</v>
      </c>
      <c r="E112" s="248" t="s">
        <v>819</v>
      </c>
      <c r="F112" s="249" t="str">
        <f>+VLOOKUP(E112,'ACCIONES ESTRATÉGICAS'!$M$3:$O$30,3,0)</f>
        <v>AEI.07.04 Gestión eficaz y con integridad de sistemas administrativos en la Sunass</v>
      </c>
      <c r="G112" t="s">
        <v>937</v>
      </c>
    </row>
    <row r="113" spans="1:7" x14ac:dyDescent="0.25">
      <c r="A113" s="248">
        <v>111</v>
      </c>
      <c r="B113" s="248" t="s">
        <v>537</v>
      </c>
      <c r="C113" s="248" t="s">
        <v>537</v>
      </c>
      <c r="D113" s="248" t="s">
        <v>827</v>
      </c>
      <c r="E113" s="248" t="s">
        <v>819</v>
      </c>
      <c r="F113" s="249" t="str">
        <f>+VLOOKUP(E113,'ACCIONES ESTRATÉGICAS'!$M$3:$O$30,3,0)</f>
        <v>AEI.07.04 Gestión eficaz y con integridad de sistemas administrativos en la Sunass</v>
      </c>
      <c r="G113" t="s">
        <v>938</v>
      </c>
    </row>
    <row r="114" spans="1:7" x14ac:dyDescent="0.25">
      <c r="A114" s="248">
        <v>112</v>
      </c>
      <c r="B114" s="248" t="s">
        <v>751</v>
      </c>
      <c r="C114" s="248" t="s">
        <v>751</v>
      </c>
      <c r="D114" s="248" t="s">
        <v>827</v>
      </c>
      <c r="E114" s="248" t="s">
        <v>819</v>
      </c>
      <c r="F114" s="249" t="str">
        <f>+VLOOKUP(E114,'ACCIONES ESTRATÉGICAS'!$M$3:$O$30,3,0)</f>
        <v>AEI.07.04 Gestión eficaz y con integridad de sistemas administrativos en la Sunass</v>
      </c>
      <c r="G114" t="s">
        <v>939</v>
      </c>
    </row>
    <row r="115" spans="1:7" x14ac:dyDescent="0.25">
      <c r="A115" s="248">
        <v>113</v>
      </c>
      <c r="B115" s="248" t="s">
        <v>751</v>
      </c>
      <c r="C115" s="248" t="s">
        <v>751</v>
      </c>
      <c r="D115" s="248" t="s">
        <v>827</v>
      </c>
      <c r="E115" s="248" t="s">
        <v>819</v>
      </c>
      <c r="F115" s="249" t="str">
        <f>+VLOOKUP(E115,'ACCIONES ESTRATÉGICAS'!$M$3:$O$30,3,0)</f>
        <v>AEI.07.04 Gestión eficaz y con integridad de sistemas administrativos en la Sunass</v>
      </c>
      <c r="G115" t="s">
        <v>940</v>
      </c>
    </row>
    <row r="116" spans="1:7" x14ac:dyDescent="0.25">
      <c r="A116" s="248">
        <v>114</v>
      </c>
      <c r="B116" s="248" t="s">
        <v>751</v>
      </c>
      <c r="C116" s="248" t="s">
        <v>751</v>
      </c>
      <c r="D116" s="248" t="s">
        <v>827</v>
      </c>
      <c r="E116" s="248" t="s">
        <v>819</v>
      </c>
      <c r="F116" s="249" t="str">
        <f>+VLOOKUP(E116,'ACCIONES ESTRATÉGICAS'!$M$3:$O$30,3,0)</f>
        <v>AEI.07.04 Gestión eficaz y con integridad de sistemas administrativos en la Sunass</v>
      </c>
      <c r="G116" t="s">
        <v>941</v>
      </c>
    </row>
    <row r="117" spans="1:7" x14ac:dyDescent="0.25">
      <c r="A117" s="248">
        <v>115</v>
      </c>
      <c r="B117" s="248" t="s">
        <v>567</v>
      </c>
      <c r="C117" s="248" t="s">
        <v>567</v>
      </c>
      <c r="D117" s="248" t="s">
        <v>744</v>
      </c>
      <c r="E117" s="248" t="s">
        <v>803</v>
      </c>
      <c r="F117" s="249" t="str">
        <f>+VLOOKUP(E117,'ACCIONES ESTRATÉGICAS'!$M$3:$O$30,3,0)</f>
        <v>AEI.05.03 Comunicación externa permanente sobre el valor e importancia de los servicios de agua potable y saneamiento dirigida a prestadores y usuarios.</v>
      </c>
      <c r="G117" t="s">
        <v>942</v>
      </c>
    </row>
    <row r="118" spans="1:7" x14ac:dyDescent="0.25">
      <c r="A118" s="248">
        <v>116</v>
      </c>
      <c r="B118" s="248" t="s">
        <v>567</v>
      </c>
      <c r="C118" s="248" t="s">
        <v>567</v>
      </c>
      <c r="D118" s="248" t="s">
        <v>744</v>
      </c>
      <c r="E118" s="248" t="s">
        <v>803</v>
      </c>
      <c r="F118" s="249" t="str">
        <f>+VLOOKUP(E118,'ACCIONES ESTRATÉGICAS'!$M$3:$O$30,3,0)</f>
        <v>AEI.05.03 Comunicación externa permanente sobre el valor e importancia de los servicios de agua potable y saneamiento dirigida a prestadores y usuarios.</v>
      </c>
      <c r="G118" t="s">
        <v>943</v>
      </c>
    </row>
    <row r="119" spans="1:7" x14ac:dyDescent="0.25">
      <c r="A119" s="248">
        <v>117</v>
      </c>
      <c r="B119" s="248" t="s">
        <v>567</v>
      </c>
      <c r="C119" s="248" t="s">
        <v>567</v>
      </c>
      <c r="D119" s="248" t="s">
        <v>744</v>
      </c>
      <c r="E119" s="248" t="s">
        <v>803</v>
      </c>
      <c r="F119" s="249" t="str">
        <f>+VLOOKUP(E119,'ACCIONES ESTRATÉGICAS'!$M$3:$O$30,3,0)</f>
        <v>AEI.05.03 Comunicación externa permanente sobre el valor e importancia de los servicios de agua potable y saneamiento dirigida a prestadores y usuarios.</v>
      </c>
      <c r="G119" t="s">
        <v>944</v>
      </c>
    </row>
    <row r="120" spans="1:7" x14ac:dyDescent="0.25">
      <c r="A120" s="248">
        <v>118</v>
      </c>
      <c r="B120" s="248" t="s">
        <v>567</v>
      </c>
      <c r="C120" s="248" t="s">
        <v>567</v>
      </c>
      <c r="D120" s="248" t="s">
        <v>744</v>
      </c>
      <c r="E120" s="248" t="s">
        <v>803</v>
      </c>
      <c r="F120" s="249" t="str">
        <f>+VLOOKUP(E120,'ACCIONES ESTRATÉGICAS'!$M$3:$O$30,3,0)</f>
        <v>AEI.05.03 Comunicación externa permanente sobre el valor e importancia de los servicios de agua potable y saneamiento dirigida a prestadores y usuarios.</v>
      </c>
      <c r="G120" t="s">
        <v>945</v>
      </c>
    </row>
    <row r="121" spans="1:7" x14ac:dyDescent="0.25">
      <c r="A121" s="248">
        <v>119</v>
      </c>
      <c r="B121" s="248" t="s">
        <v>567</v>
      </c>
      <c r="C121" s="248" t="s">
        <v>567</v>
      </c>
      <c r="D121" s="248" t="s">
        <v>744</v>
      </c>
      <c r="E121" s="248" t="s">
        <v>803</v>
      </c>
      <c r="F121" s="249" t="str">
        <f>+VLOOKUP(E121,'ACCIONES ESTRATÉGICAS'!$M$3:$O$30,3,0)</f>
        <v>AEI.05.03 Comunicación externa permanente sobre el valor e importancia de los servicios de agua potable y saneamiento dirigida a prestadores y usuarios.</v>
      </c>
      <c r="G121" t="s">
        <v>946</v>
      </c>
    </row>
    <row r="122" spans="1:7" x14ac:dyDescent="0.25">
      <c r="A122" s="248">
        <v>120</v>
      </c>
      <c r="B122" s="248" t="s">
        <v>567</v>
      </c>
      <c r="C122" s="248" t="s">
        <v>567</v>
      </c>
      <c r="D122" s="248" t="s">
        <v>827</v>
      </c>
      <c r="E122" s="248" t="s">
        <v>824</v>
      </c>
      <c r="F122" s="249" t="str">
        <f>+VLOOKUP(E122,'ACCIONES ESTRATÉGICAS'!$M$3:$O$30,3,0)</f>
        <v>AEI.07.07 Comunicación estratégica interna para la Sunass</v>
      </c>
      <c r="G122" t="s">
        <v>947</v>
      </c>
    </row>
    <row r="123" spans="1:7" x14ac:dyDescent="0.25">
      <c r="A123" s="248">
        <v>121</v>
      </c>
      <c r="B123" s="248" t="s">
        <v>755</v>
      </c>
      <c r="C123" s="248" t="s">
        <v>752</v>
      </c>
      <c r="D123" s="248" t="s">
        <v>741</v>
      </c>
      <c r="E123" s="248" t="s">
        <v>513</v>
      </c>
      <c r="F123" s="249" t="str">
        <f>+VLOOKUP(E123,'ACCIONES ESTRATÉGICAS'!$M$3:$O$30,3,0)</f>
        <v xml:space="preserve">AEI.01.01 Seguimiento oportuno de la ejecución de inversiones programadas a las EP y otros ejecutores en el ámbito periurbano </v>
      </c>
      <c r="G123" t="s">
        <v>878</v>
      </c>
    </row>
    <row r="124" spans="1:7" x14ac:dyDescent="0.25">
      <c r="A124" s="248">
        <v>122</v>
      </c>
      <c r="B124" s="248" t="s">
        <v>755</v>
      </c>
      <c r="C124" s="248" t="s">
        <v>752</v>
      </c>
      <c r="D124" s="248" t="s">
        <v>741</v>
      </c>
      <c r="E124" s="248" t="s">
        <v>514</v>
      </c>
      <c r="F124" s="249" t="str">
        <f>+VLOOKUP(E124,'ACCIONES ESTRATÉGICAS'!$M$3:$O$30,3,0)</f>
        <v xml:space="preserve">AEI.01.02 Monitoreo integral de la calidad del servicio de agua potable y saneamiento recibido por los usuarios en el ámbito periurbano </v>
      </c>
      <c r="G124" t="s">
        <v>830</v>
      </c>
    </row>
    <row r="125" spans="1:7" x14ac:dyDescent="0.25">
      <c r="A125" s="248">
        <v>123</v>
      </c>
      <c r="B125" s="248" t="s">
        <v>755</v>
      </c>
      <c r="C125" s="248" t="s">
        <v>752</v>
      </c>
      <c r="D125" s="248" t="s">
        <v>742</v>
      </c>
      <c r="E125" s="248" t="s">
        <v>719</v>
      </c>
      <c r="F125" s="249" t="str">
        <f>+VLOOKUP(E125,'ACCIONES ESTRATÉGICAS'!$M$3:$O$30,3,0)</f>
        <v>AEI.02.05 Monitoreo integral de la calidad del servicio de agua potable y saneamiento en zonas críticas.</v>
      </c>
      <c r="G125" t="s">
        <v>948</v>
      </c>
    </row>
    <row r="126" spans="1:7" x14ac:dyDescent="0.25">
      <c r="A126" s="248">
        <v>124</v>
      </c>
      <c r="B126" s="248" t="s">
        <v>755</v>
      </c>
      <c r="C126" s="248" t="s">
        <v>752</v>
      </c>
      <c r="D126" s="248" t="s">
        <v>742</v>
      </c>
      <c r="E126" s="248" t="s">
        <v>719</v>
      </c>
      <c r="F126" s="249" t="str">
        <f>+VLOOKUP(E126,'ACCIONES ESTRATÉGICAS'!$M$3:$O$30,3,0)</f>
        <v>AEI.02.05 Monitoreo integral de la calidad del servicio de agua potable y saneamiento en zonas críticas.</v>
      </c>
      <c r="G126" t="s">
        <v>832</v>
      </c>
    </row>
    <row r="127" spans="1:7" x14ac:dyDescent="0.25">
      <c r="A127" s="248">
        <v>125</v>
      </c>
      <c r="B127" s="248" t="s">
        <v>755</v>
      </c>
      <c r="C127" s="248" t="s">
        <v>752</v>
      </c>
      <c r="D127" s="248" t="s">
        <v>743</v>
      </c>
      <c r="E127" s="248" t="s">
        <v>721</v>
      </c>
      <c r="F127" s="249" t="str">
        <f>+VLOOKUP(E127,'ACCIONES ESTRATÉGICAS'!$M$3:$O$30,3,0)</f>
        <v xml:space="preserve">AEI.03.03 Supervisión integral de la calidad de la prestación de los servicios de agua potable y saneamiento a los prestadores en pequeñas ciudades </v>
      </c>
      <c r="G127" t="s">
        <v>949</v>
      </c>
    </row>
    <row r="128" spans="1:7" x14ac:dyDescent="0.25">
      <c r="A128" s="248">
        <v>126</v>
      </c>
      <c r="B128" s="248" t="s">
        <v>755</v>
      </c>
      <c r="C128" s="248" t="s">
        <v>752</v>
      </c>
      <c r="D128" s="248" t="s">
        <v>743</v>
      </c>
      <c r="E128" s="248" t="s">
        <v>721</v>
      </c>
      <c r="F128" s="249" t="str">
        <f>+VLOOKUP(E128,'ACCIONES ESTRATÉGICAS'!$M$3:$O$30,3,0)</f>
        <v xml:space="preserve">AEI.03.03 Supervisión integral de la calidad de la prestación de los servicios de agua potable y saneamiento a los prestadores en pequeñas ciudades </v>
      </c>
      <c r="G128" t="s">
        <v>834</v>
      </c>
    </row>
    <row r="129" spans="1:7" x14ac:dyDescent="0.25">
      <c r="A129" s="248">
        <v>127</v>
      </c>
      <c r="B129" s="248" t="s">
        <v>755</v>
      </c>
      <c r="C129" s="248" t="s">
        <v>752</v>
      </c>
      <c r="D129" s="248" t="s">
        <v>745</v>
      </c>
      <c r="E129" s="248" t="s">
        <v>499</v>
      </c>
      <c r="F129" s="249" t="str">
        <f>+VLOOKUP(E129,'ACCIONES ESTRATÉGICAS'!$M$3:$O$30,3,0)</f>
        <v xml:space="preserve">AEI.04.01 Asistencia técnica integral para la determinación y aplicación de la cuota familiar a los prestadores de los servicios de agua potable y saneamiento 
en el ámbito rural </v>
      </c>
      <c r="G129" t="s">
        <v>888</v>
      </c>
    </row>
    <row r="130" spans="1:7" x14ac:dyDescent="0.25">
      <c r="A130" s="248">
        <v>128</v>
      </c>
      <c r="B130" s="248" t="s">
        <v>755</v>
      </c>
      <c r="C130" s="248" t="s">
        <v>752</v>
      </c>
      <c r="D130" s="248" t="s">
        <v>744</v>
      </c>
      <c r="E130" s="248" t="s">
        <v>803</v>
      </c>
      <c r="F130" s="249" t="str">
        <f>+VLOOKUP(E130,'ACCIONES ESTRATÉGICAS'!$M$3:$O$30,3,0)</f>
        <v>AEI.05.03 Comunicación externa permanente sobre el valor e importancia de los servicios de agua potable y saneamiento dirigida a prestadores y usuarios.</v>
      </c>
      <c r="G130" t="s">
        <v>835</v>
      </c>
    </row>
    <row r="131" spans="1:7" x14ac:dyDescent="0.25">
      <c r="A131" s="248">
        <v>129</v>
      </c>
      <c r="B131" s="248" t="s">
        <v>755</v>
      </c>
      <c r="C131" s="248" t="s">
        <v>752</v>
      </c>
      <c r="D131" s="248" t="s">
        <v>744</v>
      </c>
      <c r="E131" s="248" t="s">
        <v>805</v>
      </c>
      <c r="F131" s="249" t="str">
        <f>+VLOOKUP(E131,'ACCIONES ESTRATÉGICAS'!$M$3:$O$30,3,0)</f>
        <v xml:space="preserve">AEI.05.04 Regulación diferenciada y con enfoque territorial implementada para los prestadores de servicios de agua potable y saneamiento </v>
      </c>
      <c r="G131" t="s">
        <v>950</v>
      </c>
    </row>
    <row r="132" spans="1:7" x14ac:dyDescent="0.25">
      <c r="A132" s="248">
        <v>130</v>
      </c>
      <c r="B132" s="248" t="s">
        <v>755</v>
      </c>
      <c r="C132" s="248" t="s">
        <v>752</v>
      </c>
      <c r="D132" s="248" t="s">
        <v>739</v>
      </c>
      <c r="E132" s="248" t="s">
        <v>722</v>
      </c>
      <c r="F132" s="249" t="str">
        <f>+VLOOKUP(E132,'ACCIONES ESTRATÉGICAS'!$M$3:$O$30,3,0)</f>
        <v xml:space="preserve">AEI.06.01 Asistencia técnica oportuna para el diseño e implementación de los MERESE Hídricos a las EP </v>
      </c>
      <c r="G132" t="s">
        <v>837</v>
      </c>
    </row>
    <row r="133" spans="1:7" x14ac:dyDescent="0.25">
      <c r="A133" s="248">
        <v>131</v>
      </c>
      <c r="B133" s="248" t="s">
        <v>755</v>
      </c>
      <c r="C133" s="248" t="s">
        <v>752</v>
      </c>
      <c r="D133" s="248" t="s">
        <v>739</v>
      </c>
      <c r="E133" s="248" t="s">
        <v>740</v>
      </c>
      <c r="F133" s="249" t="str">
        <f>+VLOOKUP(E133,'ACCIONES ESTRATÉGICAS'!$M$3:$O$30,3,0)</f>
        <v>AEI.06.02 Asistencia técnica oportuna para la implementación de la GRD a las EP</v>
      </c>
      <c r="G133" t="s">
        <v>839</v>
      </c>
    </row>
    <row r="134" spans="1:7" x14ac:dyDescent="0.25">
      <c r="A134" s="248">
        <v>132</v>
      </c>
      <c r="B134" s="248" t="s">
        <v>755</v>
      </c>
      <c r="C134" s="248" t="s">
        <v>752</v>
      </c>
      <c r="D134" s="248" t="s">
        <v>739</v>
      </c>
      <c r="E134" s="248" t="s">
        <v>811</v>
      </c>
      <c r="F134" s="249" t="str">
        <f>+VLOOKUP(E134,'ACCIONES ESTRATÉGICAS'!$M$3:$O$30,3,0)</f>
        <v>AEI.06.03 Monitoreo integral de riesgos y de Servicios Ecosistémicos Hídricos a las EP.</v>
      </c>
      <c r="G134" t="s">
        <v>841</v>
      </c>
    </row>
    <row r="135" spans="1:7" x14ac:dyDescent="0.25">
      <c r="A135" s="248">
        <v>133</v>
      </c>
      <c r="B135" s="248" t="s">
        <v>755</v>
      </c>
      <c r="C135" s="248" t="s">
        <v>752</v>
      </c>
      <c r="D135" s="248" t="s">
        <v>827</v>
      </c>
      <c r="E135" s="248" t="s">
        <v>813</v>
      </c>
      <c r="F135" s="249" t="str">
        <f>+VLOOKUP(E135,'ACCIONES ESTRATÉGICAS'!$M$3:$O$30,3,0)</f>
        <v xml:space="preserve">AEI.07.01 Optimización integral de la gestión territorial y misional de la Sunass </v>
      </c>
      <c r="G135" t="s">
        <v>951</v>
      </c>
    </row>
    <row r="136" spans="1:7" x14ac:dyDescent="0.25">
      <c r="A136" s="248">
        <v>134</v>
      </c>
      <c r="B136" s="248" t="s">
        <v>755</v>
      </c>
      <c r="C136" s="248" t="s">
        <v>753</v>
      </c>
      <c r="D136" s="248" t="s">
        <v>742</v>
      </c>
      <c r="E136" s="248" t="s">
        <v>515</v>
      </c>
      <c r="F136" s="249" t="str">
        <f>+VLOOKUP(E136,'ACCIONES ESTRATÉGICAS'!$M$3:$O$30,3,0)</f>
        <v xml:space="preserve">AEI.02.01 Fiscalización oportuna y eficiente de los servicios de agua potable y saneamiento a las EP </v>
      </c>
      <c r="G136" t="s">
        <v>848</v>
      </c>
    </row>
    <row r="137" spans="1:7" x14ac:dyDescent="0.25">
      <c r="A137" s="248">
        <v>135</v>
      </c>
      <c r="B137" s="248" t="s">
        <v>755</v>
      </c>
      <c r="C137" s="248" t="s">
        <v>753</v>
      </c>
      <c r="D137" s="248" t="s">
        <v>742</v>
      </c>
      <c r="E137" s="248" t="s">
        <v>515</v>
      </c>
      <c r="F137" s="249" t="str">
        <f>+VLOOKUP(E137,'ACCIONES ESTRATÉGICAS'!$M$3:$O$30,3,0)</f>
        <v xml:space="preserve">AEI.02.01 Fiscalización oportuna y eficiente de los servicios de agua potable y saneamiento a las EP </v>
      </c>
      <c r="G137" t="s">
        <v>850</v>
      </c>
    </row>
    <row r="138" spans="1:7" x14ac:dyDescent="0.25">
      <c r="A138" s="248">
        <v>136</v>
      </c>
      <c r="B138" s="248" t="s">
        <v>755</v>
      </c>
      <c r="C138" s="248" t="s">
        <v>753</v>
      </c>
      <c r="D138" s="248" t="s">
        <v>742</v>
      </c>
      <c r="E138" s="248" t="s">
        <v>515</v>
      </c>
      <c r="F138" s="249" t="str">
        <f>+VLOOKUP(E138,'ACCIONES ESTRATÉGICAS'!$M$3:$O$30,3,0)</f>
        <v xml:space="preserve">AEI.02.01 Fiscalización oportuna y eficiente de los servicios de agua potable y saneamiento a las EP </v>
      </c>
      <c r="G138" t="s">
        <v>852</v>
      </c>
    </row>
    <row r="139" spans="1:7" x14ac:dyDescent="0.25">
      <c r="A139" s="248">
        <v>137</v>
      </c>
      <c r="B139" s="248" t="s">
        <v>755</v>
      </c>
      <c r="C139" s="248" t="s">
        <v>753</v>
      </c>
      <c r="D139" s="248" t="s">
        <v>742</v>
      </c>
      <c r="E139" s="248" t="s">
        <v>515</v>
      </c>
      <c r="F139" s="249" t="str">
        <f>+VLOOKUP(E139,'ACCIONES ESTRATÉGICAS'!$M$3:$O$30,3,0)</f>
        <v xml:space="preserve">AEI.02.01 Fiscalización oportuna y eficiente de los servicios de agua potable y saneamiento a las EP </v>
      </c>
      <c r="G139" t="s">
        <v>855</v>
      </c>
    </row>
    <row r="140" spans="1:7" x14ac:dyDescent="0.25">
      <c r="A140" s="248">
        <v>138</v>
      </c>
      <c r="B140" s="248" t="s">
        <v>755</v>
      </c>
      <c r="C140" s="248" t="s">
        <v>753</v>
      </c>
      <c r="D140" s="248" t="s">
        <v>742</v>
      </c>
      <c r="E140" s="248" t="s">
        <v>515</v>
      </c>
      <c r="F140" s="249" t="str">
        <f>+VLOOKUP(E140,'ACCIONES ESTRATÉGICAS'!$M$3:$O$30,3,0)</f>
        <v xml:space="preserve">AEI.02.01 Fiscalización oportuna y eficiente de los servicios de agua potable y saneamiento a las EP </v>
      </c>
      <c r="G140" t="s">
        <v>856</v>
      </c>
    </row>
    <row r="141" spans="1:7" x14ac:dyDescent="0.25">
      <c r="A141" s="248">
        <v>139</v>
      </c>
      <c r="B141" s="248" t="s">
        <v>755</v>
      </c>
      <c r="C141" s="248" t="s">
        <v>753</v>
      </c>
      <c r="D141" s="248" t="s">
        <v>742</v>
      </c>
      <c r="E141" s="248" t="s">
        <v>515</v>
      </c>
      <c r="F141" s="249" t="str">
        <f>+VLOOKUP(E141,'ACCIONES ESTRATÉGICAS'!$M$3:$O$30,3,0)</f>
        <v xml:space="preserve">AEI.02.01 Fiscalización oportuna y eficiente de los servicios de agua potable y saneamiento a las EP </v>
      </c>
      <c r="G141" t="s">
        <v>952</v>
      </c>
    </row>
    <row r="142" spans="1:7" x14ac:dyDescent="0.25">
      <c r="A142" s="248">
        <v>140</v>
      </c>
      <c r="B142" s="248" t="s">
        <v>755</v>
      </c>
      <c r="C142" s="248" t="s">
        <v>753</v>
      </c>
      <c r="D142" s="248" t="s">
        <v>742</v>
      </c>
      <c r="E142" s="248" t="s">
        <v>515</v>
      </c>
      <c r="F142" s="249" t="str">
        <f>+VLOOKUP(E142,'ACCIONES ESTRATÉGICAS'!$M$3:$O$30,3,0)</f>
        <v xml:space="preserve">AEI.02.01 Fiscalización oportuna y eficiente de los servicios de agua potable y saneamiento a las EP </v>
      </c>
      <c r="G142" t="s">
        <v>952</v>
      </c>
    </row>
    <row r="143" spans="1:7" x14ac:dyDescent="0.25">
      <c r="A143" s="248">
        <v>141</v>
      </c>
      <c r="B143" s="248" t="s">
        <v>755</v>
      </c>
      <c r="C143" s="248" t="s">
        <v>753</v>
      </c>
      <c r="D143" s="248" t="s">
        <v>743</v>
      </c>
      <c r="E143" s="248" t="s">
        <v>518</v>
      </c>
      <c r="F143" s="249" t="str">
        <f>+VLOOKUP(E143,'ACCIONES ESTRATÉGICAS'!$M$3:$O$30,3,0)</f>
        <v>AEI.03.01 Fiscalización orientativa efectiva a prestadores de los servicios de agua potable y saneamiento en pequeñas ciudades</v>
      </c>
      <c r="G143" t="s">
        <v>862</v>
      </c>
    </row>
    <row r="144" spans="1:7" x14ac:dyDescent="0.25">
      <c r="A144" s="248">
        <v>142</v>
      </c>
      <c r="B144" s="248" t="s">
        <v>755</v>
      </c>
      <c r="C144" s="248" t="s">
        <v>753</v>
      </c>
      <c r="D144" s="248" t="s">
        <v>743</v>
      </c>
      <c r="E144" s="248" t="s">
        <v>518</v>
      </c>
      <c r="F144" s="249" t="str">
        <f>+VLOOKUP(E144,'ACCIONES ESTRATÉGICAS'!$M$3:$O$30,3,0)</f>
        <v>AEI.03.01 Fiscalización orientativa efectiva a prestadores de los servicios de agua potable y saneamiento en pequeñas ciudades</v>
      </c>
      <c r="G144" t="s">
        <v>863</v>
      </c>
    </row>
    <row r="145" spans="1:7" x14ac:dyDescent="0.25">
      <c r="A145" s="248">
        <v>143</v>
      </c>
      <c r="B145" s="248" t="s">
        <v>755</v>
      </c>
      <c r="C145" s="248" t="s">
        <v>753</v>
      </c>
      <c r="D145" s="248" t="s">
        <v>745</v>
      </c>
      <c r="E145" s="248" t="s">
        <v>500</v>
      </c>
      <c r="F145" s="249" t="str">
        <f>+VLOOKUP(E145,'ACCIONES ESTRATÉGICAS'!$M$3:$O$30,3,0)</f>
        <v xml:space="preserve">AEI.04.02 Fiscalización orientativa efectiva a prestadores de los servicios de agua potable y saneamiento en el ámbito rural </v>
      </c>
      <c r="G145" t="s">
        <v>865</v>
      </c>
    </row>
    <row r="146" spans="1:7" x14ac:dyDescent="0.25">
      <c r="A146" s="248">
        <v>144</v>
      </c>
      <c r="B146" s="248" t="s">
        <v>755</v>
      </c>
      <c r="C146" s="248" t="s">
        <v>753</v>
      </c>
      <c r="D146" s="248" t="s">
        <v>745</v>
      </c>
      <c r="E146" s="248" t="s">
        <v>500</v>
      </c>
      <c r="F146" s="249" t="str">
        <f>+VLOOKUP(E146,'ACCIONES ESTRATÉGICAS'!$M$3:$O$30,3,0)</f>
        <v xml:space="preserve">AEI.04.02 Fiscalización orientativa efectiva a prestadores de los servicios de agua potable y saneamiento en el ámbito rural </v>
      </c>
      <c r="G146" t="s">
        <v>866</v>
      </c>
    </row>
    <row r="147" spans="1:7" x14ac:dyDescent="0.25">
      <c r="A147" s="248">
        <v>145</v>
      </c>
      <c r="B147" s="248" t="s">
        <v>755</v>
      </c>
      <c r="C147" s="248" t="s">
        <v>753</v>
      </c>
      <c r="D147" s="248" t="s">
        <v>745</v>
      </c>
      <c r="E147" s="248" t="s">
        <v>500</v>
      </c>
      <c r="F147" s="249" t="str">
        <f>+VLOOKUP(E147,'ACCIONES ESTRATÉGICAS'!$M$3:$O$30,3,0)</f>
        <v xml:space="preserve">AEI.04.02 Fiscalización orientativa efectiva a prestadores de los servicios de agua potable y saneamiento en el ámbito rural </v>
      </c>
      <c r="G147" t="s">
        <v>867</v>
      </c>
    </row>
    <row r="148" spans="1:7" x14ac:dyDescent="0.25">
      <c r="A148" s="248">
        <v>146</v>
      </c>
      <c r="B148" s="248" t="s">
        <v>755</v>
      </c>
      <c r="C148" s="248" t="s">
        <v>753</v>
      </c>
      <c r="D148" s="248" t="s">
        <v>744</v>
      </c>
      <c r="E148" s="248" t="s">
        <v>807</v>
      </c>
      <c r="F148" s="249" t="str">
        <f>+VLOOKUP(E148,'ACCIONES ESTRATÉGICAS'!$M$3:$O$30,3,0)</f>
        <v xml:space="preserve">AEI.05.05 Mecanismos de incentivos basados en evidencias implementados para los prestadores de servicios de agua potable y saneamiento </v>
      </c>
      <c r="G148" t="s">
        <v>953</v>
      </c>
    </row>
    <row r="149" spans="1:7" x14ac:dyDescent="0.25">
      <c r="A149" s="248">
        <v>147</v>
      </c>
      <c r="B149" s="248" t="s">
        <v>755</v>
      </c>
      <c r="C149" s="248" t="s">
        <v>754</v>
      </c>
      <c r="D149" s="248" t="s">
        <v>744</v>
      </c>
      <c r="E149" s="248" t="s">
        <v>502</v>
      </c>
      <c r="F149" s="249" t="str">
        <f>+VLOOKUP(E149,'ACCIONES ESTRATÉGICAS'!$M$3:$O$30,3,0)</f>
        <v xml:space="preserve">AEI.05.01 Atención oportuna y efectiva en la solución de los problemas que se presenten con los servicios de agua potable y saneamiento para los usuarios </v>
      </c>
      <c r="G149" t="s">
        <v>894</v>
      </c>
    </row>
    <row r="150" spans="1:7" x14ac:dyDescent="0.25">
      <c r="A150" s="248">
        <v>148</v>
      </c>
      <c r="B150" s="248" t="s">
        <v>755</v>
      </c>
      <c r="C150" s="248" t="s">
        <v>754</v>
      </c>
      <c r="D150" s="248" t="s">
        <v>744</v>
      </c>
      <c r="E150" s="248" t="s">
        <v>502</v>
      </c>
      <c r="F150" s="249" t="str">
        <f>+VLOOKUP(E150,'ACCIONES ESTRATÉGICAS'!$M$3:$O$30,3,0)</f>
        <v xml:space="preserve">AEI.05.01 Atención oportuna y efectiva en la solución de los problemas que se presenten con los servicios de agua potable y saneamiento para los usuarios </v>
      </c>
      <c r="G150" t="s">
        <v>895</v>
      </c>
    </row>
    <row r="151" spans="1:7" x14ac:dyDescent="0.25">
      <c r="A151" s="248">
        <v>149</v>
      </c>
      <c r="B151" s="248" t="s">
        <v>755</v>
      </c>
      <c r="C151" s="248" t="s">
        <v>754</v>
      </c>
      <c r="D151" s="248" t="s">
        <v>744</v>
      </c>
      <c r="E151" s="248" t="s">
        <v>502</v>
      </c>
      <c r="F151" s="249" t="str">
        <f>+VLOOKUP(E151,'ACCIONES ESTRATÉGICAS'!$M$3:$O$30,3,0)</f>
        <v xml:space="preserve">AEI.05.01 Atención oportuna y efectiva en la solución de los problemas que se presenten con los servicios de agua potable y saneamiento para los usuarios </v>
      </c>
      <c r="G151" t="s">
        <v>896</v>
      </c>
    </row>
    <row r="152" spans="1:7" x14ac:dyDescent="0.25">
      <c r="A152" s="248">
        <v>150</v>
      </c>
      <c r="B152" s="248" t="s">
        <v>755</v>
      </c>
      <c r="C152" s="248" t="s">
        <v>754</v>
      </c>
      <c r="D152" s="248" t="s">
        <v>744</v>
      </c>
      <c r="E152" s="248" t="s">
        <v>801</v>
      </c>
      <c r="F152" s="249" t="str">
        <f>+VLOOKUP(E152,'ACCIONES ESTRATÉGICAS'!$M$3:$O$30,3,0)</f>
        <v>AEI.05.02 Promoción efectiva de la participación ciudadana en la regulación de los servicios de agua potable y saneamiento dirigida a los usuarios.</v>
      </c>
      <c r="G152" t="s">
        <v>897</v>
      </c>
    </row>
    <row r="153" spans="1:7" x14ac:dyDescent="0.25">
      <c r="A153" s="248">
        <v>151</v>
      </c>
      <c r="B153" s="248" t="s">
        <v>755</v>
      </c>
      <c r="C153" s="248" t="s">
        <v>754</v>
      </c>
      <c r="D153" s="248" t="s">
        <v>744</v>
      </c>
      <c r="E153" s="248" t="s">
        <v>801</v>
      </c>
      <c r="F153" s="249" t="str">
        <f>+VLOOKUP(E153,'ACCIONES ESTRATÉGICAS'!$M$3:$O$30,3,0)</f>
        <v>AEI.05.02 Promoción efectiva de la participación ciudadana en la regulación de los servicios de agua potable y saneamiento dirigida a los usuarios.</v>
      </c>
      <c r="G153" t="s">
        <v>899</v>
      </c>
    </row>
    <row r="154" spans="1:7" x14ac:dyDescent="0.25">
      <c r="A154" s="248">
        <v>152</v>
      </c>
      <c r="B154" s="248" t="s">
        <v>755</v>
      </c>
      <c r="C154" s="248" t="s">
        <v>754</v>
      </c>
      <c r="D154" s="248" t="s">
        <v>744</v>
      </c>
      <c r="E154" s="248" t="s">
        <v>801</v>
      </c>
      <c r="F154" s="249" t="str">
        <f>+VLOOKUP(E154,'ACCIONES ESTRATÉGICAS'!$M$3:$O$30,3,0)</f>
        <v>AEI.05.02 Promoción efectiva de la participación ciudadana en la regulación de los servicios de agua potable y saneamiento dirigida a los usuarios.</v>
      </c>
      <c r="G154" t="s">
        <v>902</v>
      </c>
    </row>
    <row r="155" spans="1:7" x14ac:dyDescent="0.25">
      <c r="A155" s="248">
        <v>153</v>
      </c>
      <c r="B155" s="248" t="s">
        <v>755</v>
      </c>
      <c r="C155" s="248" t="s">
        <v>754</v>
      </c>
      <c r="D155" s="248" t="s">
        <v>744</v>
      </c>
      <c r="E155" s="248" t="s">
        <v>801</v>
      </c>
      <c r="F155" s="249" t="str">
        <f>+VLOOKUP(E155,'ACCIONES ESTRATÉGICAS'!$M$3:$O$30,3,0)</f>
        <v>AEI.05.02 Promoción efectiva de la participación ciudadana en la regulación de los servicios de agua potable y saneamiento dirigida a los usuarios.</v>
      </c>
      <c r="G155" t="s">
        <v>903</v>
      </c>
    </row>
    <row r="156" spans="1:7" x14ac:dyDescent="0.25">
      <c r="A156" s="248">
        <v>154</v>
      </c>
      <c r="B156" s="248" t="s">
        <v>755</v>
      </c>
      <c r="C156" s="248" t="s">
        <v>754</v>
      </c>
      <c r="D156" s="248" t="s">
        <v>744</v>
      </c>
      <c r="E156" s="248" t="s">
        <v>801</v>
      </c>
      <c r="F156" s="249" t="str">
        <f>+VLOOKUP(E156,'ACCIONES ESTRATÉGICAS'!$M$3:$O$30,3,0)</f>
        <v>AEI.05.02 Promoción efectiva de la participación ciudadana en la regulación de los servicios de agua potable y saneamiento dirigida a los usuarios.</v>
      </c>
      <c r="G156" t="s">
        <v>904</v>
      </c>
    </row>
    <row r="157" spans="1:7" x14ac:dyDescent="0.25">
      <c r="A157" s="248">
        <v>155</v>
      </c>
      <c r="B157" s="248" t="s">
        <v>755</v>
      </c>
      <c r="C157" s="248" t="s">
        <v>754</v>
      </c>
      <c r="D157" s="248" t="s">
        <v>744</v>
      </c>
      <c r="E157" s="248" t="s">
        <v>801</v>
      </c>
      <c r="F157" s="249" t="str">
        <f>+VLOOKUP(E157,'ACCIONES ESTRATÉGICAS'!$M$3:$O$30,3,0)</f>
        <v>AEI.05.02 Promoción efectiva de la participación ciudadana en la regulación de los servicios de agua potable y saneamiento dirigida a los usuarios.</v>
      </c>
      <c r="G157" t="s">
        <v>905</v>
      </c>
    </row>
    <row r="158" spans="1:7" x14ac:dyDescent="0.25">
      <c r="A158" s="248">
        <v>156</v>
      </c>
      <c r="B158" s="248" t="s">
        <v>755</v>
      </c>
      <c r="C158" s="248" t="s">
        <v>754</v>
      </c>
      <c r="D158" s="248" t="s">
        <v>744</v>
      </c>
      <c r="E158" s="248" t="s">
        <v>801</v>
      </c>
      <c r="F158" s="249" t="str">
        <f>+VLOOKUP(E158,'ACCIONES ESTRATÉGICAS'!$M$3:$O$30,3,0)</f>
        <v>AEI.05.02 Promoción efectiva de la participación ciudadana en la regulación de los servicios de agua potable y saneamiento dirigida a los usuarios.</v>
      </c>
      <c r="G158" t="s">
        <v>906</v>
      </c>
    </row>
    <row r="159" spans="1:7" x14ac:dyDescent="0.25">
      <c r="A159" s="248">
        <v>157</v>
      </c>
      <c r="B159" s="248" t="s">
        <v>755</v>
      </c>
      <c r="C159" s="248" t="s">
        <v>754</v>
      </c>
      <c r="D159" s="248" t="s">
        <v>744</v>
      </c>
      <c r="E159" s="248" t="s">
        <v>803</v>
      </c>
      <c r="F159" s="249" t="str">
        <f>+VLOOKUP(E159,'ACCIONES ESTRATÉGICAS'!$M$3:$O$30,3,0)</f>
        <v>AEI.05.03 Comunicación externa permanente sobre el valor e importancia de los servicios de agua potable y saneamiento dirigida a prestadores y usuarios.</v>
      </c>
      <c r="G159" t="s">
        <v>954</v>
      </c>
    </row>
    <row r="160" spans="1:7" x14ac:dyDescent="0.25">
      <c r="A160" s="248">
        <v>158</v>
      </c>
      <c r="B160" s="248" t="s">
        <v>755</v>
      </c>
      <c r="C160" s="248" t="s">
        <v>754</v>
      </c>
      <c r="D160" s="248" t="s">
        <v>744</v>
      </c>
      <c r="E160" s="248" t="s">
        <v>803</v>
      </c>
      <c r="F160" s="249" t="str">
        <f>+VLOOKUP(E160,'ACCIONES ESTRATÉGICAS'!$M$3:$O$30,3,0)</f>
        <v>AEI.05.03 Comunicación externa permanente sobre el valor e importancia de los servicios de agua potable y saneamiento dirigida a prestadores y usuarios.</v>
      </c>
      <c r="G160" t="s">
        <v>907</v>
      </c>
    </row>
    <row r="161" spans="1:7" x14ac:dyDescent="0.25">
      <c r="A161" s="248">
        <v>159</v>
      </c>
      <c r="B161" s="248" t="s">
        <v>755</v>
      </c>
      <c r="C161" s="248" t="s">
        <v>754</v>
      </c>
      <c r="D161" s="248" t="s">
        <v>744</v>
      </c>
      <c r="E161" s="248" t="s">
        <v>803</v>
      </c>
      <c r="F161" s="249" t="str">
        <f>+VLOOKUP(E161,'ACCIONES ESTRATÉGICAS'!$M$3:$O$30,3,0)</f>
        <v>AEI.05.03 Comunicación externa permanente sobre el valor e importancia de los servicios de agua potable y saneamiento dirigida a prestadores y usuarios.</v>
      </c>
      <c r="G161" t="s">
        <v>908</v>
      </c>
    </row>
    <row r="162" spans="1:7" x14ac:dyDescent="0.25">
      <c r="A162" s="248">
        <v>160</v>
      </c>
      <c r="B162" s="248" t="s">
        <v>755</v>
      </c>
      <c r="C162" s="248" t="s">
        <v>754</v>
      </c>
      <c r="D162" s="248" t="s">
        <v>744</v>
      </c>
      <c r="E162" s="248" t="s">
        <v>803</v>
      </c>
      <c r="F162" s="249" t="str">
        <f>+VLOOKUP(E162,'ACCIONES ESTRATÉGICAS'!$M$3:$O$30,3,0)</f>
        <v>AEI.05.03 Comunicación externa permanente sobre el valor e importancia de los servicios de agua potable y saneamiento dirigida a prestadores y usuarios.</v>
      </c>
      <c r="G162" t="s">
        <v>909</v>
      </c>
    </row>
    <row r="163" spans="1:7" x14ac:dyDescent="0.25">
      <c r="A163" s="248">
        <v>161</v>
      </c>
      <c r="B163" s="248" t="s">
        <v>755</v>
      </c>
      <c r="C163" s="248" t="s">
        <v>754</v>
      </c>
      <c r="D163" s="248" t="s">
        <v>744</v>
      </c>
      <c r="E163" s="248" t="s">
        <v>803</v>
      </c>
      <c r="F163" s="249" t="str">
        <f>+VLOOKUP(E163,'ACCIONES ESTRATÉGICAS'!$M$3:$O$30,3,0)</f>
        <v>AEI.05.03 Comunicación externa permanente sobre el valor e importancia de los servicios de agua potable y saneamiento dirigida a prestadores y usuarios.</v>
      </c>
      <c r="G163" t="s">
        <v>910</v>
      </c>
    </row>
    <row r="164" spans="1:7" x14ac:dyDescent="0.25">
      <c r="A164" s="248">
        <v>162</v>
      </c>
      <c r="B164" s="248" t="s">
        <v>755</v>
      </c>
      <c r="C164" s="248" t="s">
        <v>754</v>
      </c>
      <c r="D164" s="248" t="s">
        <v>744</v>
      </c>
      <c r="E164" s="248" t="s">
        <v>803</v>
      </c>
      <c r="F164" s="249" t="str">
        <f>+VLOOKUP(E164,'ACCIONES ESTRATÉGICAS'!$M$3:$O$30,3,0)</f>
        <v>AEI.05.03 Comunicación externa permanente sobre el valor e importancia de los servicios de agua potable y saneamiento dirigida a prestadores y usuarios.</v>
      </c>
      <c r="G164" t="s">
        <v>911</v>
      </c>
    </row>
    <row r="165" spans="1:7" x14ac:dyDescent="0.25">
      <c r="A165" s="248">
        <v>163</v>
      </c>
      <c r="B165" s="248" t="s">
        <v>755</v>
      </c>
      <c r="C165" s="248" t="s">
        <v>754</v>
      </c>
      <c r="D165" s="248" t="s">
        <v>744</v>
      </c>
      <c r="E165" s="248" t="s">
        <v>803</v>
      </c>
      <c r="F165" s="249" t="str">
        <f>+VLOOKUP(E165,'ACCIONES ESTRATÉGICAS'!$M$3:$O$30,3,0)</f>
        <v>AEI.05.03 Comunicación externa permanente sobre el valor e importancia de los servicios de agua potable y saneamiento dirigida a prestadores y usuarios.</v>
      </c>
      <c r="G165" t="s">
        <v>912</v>
      </c>
    </row>
    <row r="166" spans="1:7" x14ac:dyDescent="0.25">
      <c r="A166" s="248">
        <v>164</v>
      </c>
      <c r="B166" s="248" t="s">
        <v>755</v>
      </c>
      <c r="C166" s="248" t="s">
        <v>754</v>
      </c>
      <c r="D166" s="248" t="s">
        <v>827</v>
      </c>
      <c r="E166" s="248" t="s">
        <v>824</v>
      </c>
      <c r="F166" s="249" t="str">
        <f>+VLOOKUP(E166,'ACCIONES ESTRATÉGICAS'!$M$3:$O$30,3,0)</f>
        <v>AEI.07.07 Comunicación estratégica interna para la Sunass</v>
      </c>
      <c r="G166" t="s">
        <v>955</v>
      </c>
    </row>
    <row r="167" spans="1:7" x14ac:dyDescent="0.25">
      <c r="A167" s="248">
        <v>165</v>
      </c>
      <c r="B167" s="248" t="s">
        <v>540</v>
      </c>
      <c r="C167" s="248" t="s">
        <v>540</v>
      </c>
      <c r="D167" s="248" t="s">
        <v>827</v>
      </c>
      <c r="E167" s="248" t="s">
        <v>819</v>
      </c>
      <c r="F167" s="249" t="str">
        <f>+VLOOKUP(E167,'ACCIONES ESTRATÉGICAS'!$M$3:$O$30,3,0)</f>
        <v>AEI.07.04 Gestión eficaz y con integridad de sistemas administrativos en la Sunass</v>
      </c>
      <c r="G167" t="s">
        <v>956</v>
      </c>
    </row>
    <row r="168" spans="1:7" x14ac:dyDescent="0.25">
      <c r="A168" s="248">
        <v>166</v>
      </c>
      <c r="B168" s="248" t="s">
        <v>540</v>
      </c>
      <c r="C168" s="248" t="s">
        <v>540</v>
      </c>
      <c r="D168" s="248" t="s">
        <v>827</v>
      </c>
      <c r="E168" s="248" t="s">
        <v>819</v>
      </c>
      <c r="F168" s="249" t="str">
        <f>+VLOOKUP(E168,'ACCIONES ESTRATÉGICAS'!$M$3:$O$30,3,0)</f>
        <v>AEI.07.04 Gestión eficaz y con integridad de sistemas administrativos en la Sunass</v>
      </c>
      <c r="G168" t="s">
        <v>957</v>
      </c>
    </row>
    <row r="169" spans="1:7" x14ac:dyDescent="0.25">
      <c r="A169" s="248">
        <v>167</v>
      </c>
      <c r="B169" s="248" t="s">
        <v>540</v>
      </c>
      <c r="C169" s="248" t="s">
        <v>540</v>
      </c>
      <c r="D169" s="248" t="s">
        <v>827</v>
      </c>
      <c r="E169" s="248" t="s">
        <v>819</v>
      </c>
      <c r="F169" s="249" t="str">
        <f>+VLOOKUP(E169,'ACCIONES ESTRATÉGICAS'!$M$3:$O$30,3,0)</f>
        <v>AEI.07.04 Gestión eficaz y con integridad de sistemas administrativos en la Sunass</v>
      </c>
      <c r="G169" t="s">
        <v>958</v>
      </c>
    </row>
    <row r="170" spans="1:7" x14ac:dyDescent="0.25">
      <c r="A170" s="248">
        <v>168</v>
      </c>
      <c r="B170" s="248" t="s">
        <v>540</v>
      </c>
      <c r="C170" s="248" t="s">
        <v>540</v>
      </c>
      <c r="D170" s="248" t="s">
        <v>827</v>
      </c>
      <c r="E170" s="248" t="s">
        <v>821</v>
      </c>
      <c r="F170" s="249" t="str">
        <f>+VLOOKUP(E170,'ACCIONES ESTRATÉGICAS'!$M$3:$O$30,3,0)</f>
        <v xml:space="preserve">AEI.07.05 Enfoque de género implementado en la Sunass </v>
      </c>
      <c r="G170" t="s">
        <v>959</v>
      </c>
    </row>
    <row r="171" spans="1:7" x14ac:dyDescent="0.25">
      <c r="A171" s="248">
        <v>169</v>
      </c>
      <c r="B171" s="248" t="s">
        <v>540</v>
      </c>
      <c r="C171" s="248" t="s">
        <v>540</v>
      </c>
      <c r="D171" s="248" t="s">
        <v>827</v>
      </c>
      <c r="E171" s="248" t="s">
        <v>821</v>
      </c>
      <c r="F171" s="249" t="str">
        <f>+VLOOKUP(E171,'ACCIONES ESTRATÉGICAS'!$M$3:$O$30,3,0)</f>
        <v xml:space="preserve">AEI.07.05 Enfoque de género implementado en la Sunass </v>
      </c>
      <c r="G171" t="s">
        <v>960</v>
      </c>
    </row>
    <row r="172" spans="1:7" x14ac:dyDescent="0.25">
      <c r="A172" s="248">
        <v>170</v>
      </c>
      <c r="B172" s="248" t="s">
        <v>540</v>
      </c>
      <c r="C172" s="248" t="s">
        <v>540</v>
      </c>
      <c r="D172" s="248" t="s">
        <v>827</v>
      </c>
      <c r="E172" s="248" t="s">
        <v>823</v>
      </c>
      <c r="F172" s="249" t="str">
        <f>+VLOOKUP(E172,'ACCIONES ESTRATÉGICAS'!$M$3:$O$30,3,0)</f>
        <v>AEI.07.06 Capacidades fortalecidas en Gestión de Riesgos de Desastres (GRD) de los colaboradores de la Sunass</v>
      </c>
      <c r="G172" t="s">
        <v>961</v>
      </c>
    </row>
    <row r="173" spans="1:7" x14ac:dyDescent="0.25">
      <c r="A173" s="248">
        <v>171</v>
      </c>
      <c r="B173" s="248" t="s">
        <v>546</v>
      </c>
      <c r="C173" s="248" t="s">
        <v>546</v>
      </c>
      <c r="D173" s="248" t="s">
        <v>827</v>
      </c>
      <c r="E173" s="248" t="s">
        <v>819</v>
      </c>
      <c r="F173" s="249" t="str">
        <f>+VLOOKUP(E173,'ACCIONES ESTRATÉGICAS'!$M$3:$O$30,3,0)</f>
        <v>AEI.07.04 Gestión eficaz y con integridad de sistemas administrativos en la Sunass</v>
      </c>
      <c r="G173" t="s">
        <v>962</v>
      </c>
    </row>
    <row r="174" spans="1:7" x14ac:dyDescent="0.25">
      <c r="A174" s="248">
        <v>172</v>
      </c>
      <c r="B174" s="248" t="s">
        <v>546</v>
      </c>
      <c r="C174" s="248" t="s">
        <v>546</v>
      </c>
      <c r="D174" s="248" t="s">
        <v>827</v>
      </c>
      <c r="E174" s="248" t="s">
        <v>819</v>
      </c>
      <c r="F174" s="249" t="str">
        <f>+VLOOKUP(E174,'ACCIONES ESTRATÉGICAS'!$M$3:$O$30,3,0)</f>
        <v>AEI.07.04 Gestión eficaz y con integridad de sistemas administrativos en la Sunass</v>
      </c>
      <c r="G174" t="s">
        <v>963</v>
      </c>
    </row>
    <row r="175" spans="1:7" x14ac:dyDescent="0.25">
      <c r="A175" s="248">
        <v>173</v>
      </c>
      <c r="B175" s="248" t="s">
        <v>546</v>
      </c>
      <c r="C175" s="248" t="s">
        <v>546</v>
      </c>
      <c r="D175" s="248" t="s">
        <v>827</v>
      </c>
      <c r="E175" s="248" t="s">
        <v>819</v>
      </c>
      <c r="F175" s="249" t="str">
        <f>+VLOOKUP(E175,'ACCIONES ESTRATÉGICAS'!$M$3:$O$30,3,0)</f>
        <v>AEI.07.04 Gestión eficaz y con integridad de sistemas administrativos en la Sunass</v>
      </c>
      <c r="G175" t="s">
        <v>964</v>
      </c>
    </row>
    <row r="176" spans="1:7" x14ac:dyDescent="0.25">
      <c r="A176" s="248">
        <v>174</v>
      </c>
      <c r="B176" s="248" t="s">
        <v>543</v>
      </c>
      <c r="C176" s="248" t="s">
        <v>543</v>
      </c>
      <c r="D176" s="248" t="s">
        <v>827</v>
      </c>
      <c r="E176" s="248" t="s">
        <v>819</v>
      </c>
      <c r="F176" s="249" t="str">
        <f>+VLOOKUP(E176,'ACCIONES ESTRATÉGICAS'!$M$3:$O$30,3,0)</f>
        <v>AEI.07.04 Gestión eficaz y con integridad de sistemas administrativos en la Sunass</v>
      </c>
      <c r="G176" t="s">
        <v>965</v>
      </c>
    </row>
    <row r="177" spans="1:7" x14ac:dyDescent="0.25">
      <c r="A177" s="248">
        <v>175</v>
      </c>
      <c r="B177" s="248" t="s">
        <v>543</v>
      </c>
      <c r="C177" s="248" t="s">
        <v>543</v>
      </c>
      <c r="D177" s="248" t="s">
        <v>827</v>
      </c>
      <c r="E177" s="248" t="s">
        <v>819</v>
      </c>
      <c r="F177" s="249" t="str">
        <f>+VLOOKUP(E177,'ACCIONES ESTRATÉGICAS'!$M$3:$O$30,3,0)</f>
        <v>AEI.07.04 Gestión eficaz y con integridad de sistemas administrativos en la Sunass</v>
      </c>
      <c r="G177" t="s">
        <v>966</v>
      </c>
    </row>
    <row r="178" spans="1:7" x14ac:dyDescent="0.25">
      <c r="A178" s="248">
        <v>176</v>
      </c>
      <c r="B178" s="248" t="s">
        <v>543</v>
      </c>
      <c r="C178" s="248" t="s">
        <v>543</v>
      </c>
      <c r="D178" s="248" t="s">
        <v>827</v>
      </c>
      <c r="E178" s="248" t="s">
        <v>819</v>
      </c>
      <c r="F178" s="249" t="str">
        <f>+VLOOKUP(E178,'ACCIONES ESTRATÉGICAS'!$M$3:$O$30,3,0)</f>
        <v>AEI.07.04 Gestión eficaz y con integridad de sistemas administrativos en la Sunass</v>
      </c>
      <c r="G178" t="s">
        <v>967</v>
      </c>
    </row>
    <row r="179" spans="1:7" x14ac:dyDescent="0.25">
      <c r="A179" s="248">
        <v>177</v>
      </c>
      <c r="B179" s="248" t="s">
        <v>543</v>
      </c>
      <c r="C179" s="248" t="s">
        <v>543</v>
      </c>
      <c r="D179" s="248" t="s">
        <v>827</v>
      </c>
      <c r="E179" s="248" t="s">
        <v>819</v>
      </c>
      <c r="F179" s="249" t="str">
        <f>+VLOOKUP(E179,'ACCIONES ESTRATÉGICAS'!$M$3:$O$30,3,0)</f>
        <v>AEI.07.04 Gestión eficaz y con integridad de sistemas administrativos en la Sunass</v>
      </c>
      <c r="G179" t="s">
        <v>968</v>
      </c>
    </row>
    <row r="180" spans="1:7" x14ac:dyDescent="0.25">
      <c r="A180" s="248">
        <v>178</v>
      </c>
      <c r="B180" s="248" t="s">
        <v>543</v>
      </c>
      <c r="C180" s="248" t="s">
        <v>543</v>
      </c>
      <c r="D180" s="248" t="s">
        <v>827</v>
      </c>
      <c r="E180" s="248" t="s">
        <v>819</v>
      </c>
      <c r="F180" s="249" t="str">
        <f>+VLOOKUP(E180,'ACCIONES ESTRATÉGICAS'!$M$3:$O$30,3,0)</f>
        <v>AEI.07.04 Gestión eficaz y con integridad de sistemas administrativos en la Sunass</v>
      </c>
      <c r="G180" t="s">
        <v>969</v>
      </c>
    </row>
    <row r="181" spans="1:7" x14ac:dyDescent="0.25">
      <c r="A181" s="248">
        <v>179</v>
      </c>
      <c r="B181" s="248" t="s">
        <v>543</v>
      </c>
      <c r="C181" s="248" t="s">
        <v>543</v>
      </c>
      <c r="D181" s="248" t="s">
        <v>827</v>
      </c>
      <c r="E181" s="248" t="s">
        <v>819</v>
      </c>
      <c r="F181" s="249" t="str">
        <f>+VLOOKUP(E181,'ACCIONES ESTRATÉGICAS'!$M$3:$O$30,3,0)</f>
        <v>AEI.07.04 Gestión eficaz y con integridad de sistemas administrativos en la Sunass</v>
      </c>
      <c r="G181" t="s">
        <v>970</v>
      </c>
    </row>
    <row r="182" spans="1:7" x14ac:dyDescent="0.25">
      <c r="A182" s="248">
        <v>180</v>
      </c>
      <c r="B182" s="248" t="s">
        <v>543</v>
      </c>
      <c r="C182" s="248" t="s">
        <v>543</v>
      </c>
      <c r="D182" s="248" t="s">
        <v>827</v>
      </c>
      <c r="E182" s="248" t="s">
        <v>819</v>
      </c>
      <c r="F182" s="249" t="str">
        <f>+VLOOKUP(E182,'ACCIONES ESTRATÉGICAS'!$M$3:$O$30,3,0)</f>
        <v>AEI.07.04 Gestión eficaz y con integridad de sistemas administrativos en la Sunass</v>
      </c>
      <c r="G182" t="s">
        <v>971</v>
      </c>
    </row>
    <row r="183" spans="1:7" x14ac:dyDescent="0.25">
      <c r="A183" s="248">
        <v>181</v>
      </c>
      <c r="B183" s="248" t="s">
        <v>543</v>
      </c>
      <c r="C183" s="248" t="s">
        <v>543</v>
      </c>
      <c r="D183" s="248" t="s">
        <v>827</v>
      </c>
      <c r="E183" s="248" t="s">
        <v>819</v>
      </c>
      <c r="F183" s="249" t="str">
        <f>+VLOOKUP(E183,'ACCIONES ESTRATÉGICAS'!$M$3:$O$30,3,0)</f>
        <v>AEI.07.04 Gestión eficaz y con integridad de sistemas administrativos en la Sunass</v>
      </c>
      <c r="G183" t="s">
        <v>972</v>
      </c>
    </row>
    <row r="184" spans="1:7" x14ac:dyDescent="0.25">
      <c r="A184" s="248">
        <v>182</v>
      </c>
      <c r="B184" s="248" t="s">
        <v>543</v>
      </c>
      <c r="C184" s="248" t="s">
        <v>543</v>
      </c>
      <c r="D184" s="248" t="s">
        <v>827</v>
      </c>
      <c r="E184" s="248" t="s">
        <v>819</v>
      </c>
      <c r="F184" s="249" t="str">
        <f>+VLOOKUP(E184,'ACCIONES ESTRATÉGICAS'!$M$3:$O$30,3,0)</f>
        <v>AEI.07.04 Gestión eficaz y con integridad de sistemas administrativos en la Sunass</v>
      </c>
      <c r="G184" t="s">
        <v>973</v>
      </c>
    </row>
    <row r="185" spans="1:7" x14ac:dyDescent="0.25">
      <c r="A185" s="248">
        <v>183</v>
      </c>
      <c r="B185" s="248" t="s">
        <v>570</v>
      </c>
      <c r="C185" s="248" t="s">
        <v>570</v>
      </c>
      <c r="D185" s="248" t="s">
        <v>827</v>
      </c>
      <c r="E185" s="248" t="s">
        <v>817</v>
      </c>
      <c r="F185" s="249" t="str">
        <f>+VLOOKUP(E185,'ACCIONES ESTRATÉGICAS'!$M$3:$O$30,3,0)</f>
        <v>AEI.07.03 Procesos misionales y de soporte sistematizados y con inclusión de nuevas tecnologías en la Sunass</v>
      </c>
      <c r="G185" t="s">
        <v>974</v>
      </c>
    </row>
    <row r="186" spans="1:7" x14ac:dyDescent="0.25">
      <c r="A186" s="248">
        <v>184</v>
      </c>
      <c r="B186" s="248" t="s">
        <v>570</v>
      </c>
      <c r="C186" s="248" t="s">
        <v>570</v>
      </c>
      <c r="D186" s="248" t="s">
        <v>827</v>
      </c>
      <c r="E186" s="248" t="s">
        <v>817</v>
      </c>
      <c r="F186" s="249" t="str">
        <f>+VLOOKUP(E186,'ACCIONES ESTRATÉGICAS'!$M$3:$O$30,3,0)</f>
        <v>AEI.07.03 Procesos misionales y de soporte sistematizados y con inclusión de nuevas tecnologías en la Sunass</v>
      </c>
      <c r="G186" t="s">
        <v>975</v>
      </c>
    </row>
    <row r="187" spans="1:7" x14ac:dyDescent="0.25">
      <c r="A187" s="248">
        <v>185</v>
      </c>
      <c r="B187" s="248" t="s">
        <v>570</v>
      </c>
      <c r="C187" s="248" t="s">
        <v>570</v>
      </c>
      <c r="D187" s="248" t="s">
        <v>827</v>
      </c>
      <c r="E187" s="248" t="s">
        <v>817</v>
      </c>
      <c r="F187" s="249" t="str">
        <f>+VLOOKUP(E187,'ACCIONES ESTRATÉGICAS'!$M$3:$O$30,3,0)</f>
        <v>AEI.07.03 Procesos misionales y de soporte sistematizados y con inclusión de nuevas tecnologías en la Sunass</v>
      </c>
      <c r="G187" t="s">
        <v>976</v>
      </c>
    </row>
    <row r="188" spans="1:7" x14ac:dyDescent="0.25">
      <c r="A188" s="248">
        <v>186</v>
      </c>
      <c r="B188" s="248" t="s">
        <v>570</v>
      </c>
      <c r="C188" s="248" t="s">
        <v>570</v>
      </c>
      <c r="D188" s="248" t="s">
        <v>827</v>
      </c>
      <c r="E188" s="248" t="s">
        <v>817</v>
      </c>
      <c r="F188" s="249" t="str">
        <f>+VLOOKUP(E188,'ACCIONES ESTRATÉGICAS'!$M$3:$O$30,3,0)</f>
        <v>AEI.07.03 Procesos misionales y de soporte sistematizados y con inclusión de nuevas tecnologías en la Sunass</v>
      </c>
      <c r="G188" t="s">
        <v>977</v>
      </c>
    </row>
    <row r="189" spans="1:7" x14ac:dyDescent="0.25">
      <c r="A189" s="248">
        <v>187</v>
      </c>
      <c r="B189" s="248" t="s">
        <v>570</v>
      </c>
      <c r="C189" s="248" t="s">
        <v>570</v>
      </c>
      <c r="D189" s="248" t="s">
        <v>827</v>
      </c>
      <c r="E189" s="248" t="s">
        <v>817</v>
      </c>
      <c r="F189" s="249" t="str">
        <f>+VLOOKUP(E189,'ACCIONES ESTRATÉGICAS'!$M$3:$O$30,3,0)</f>
        <v>AEI.07.03 Procesos misionales y de soporte sistematizados y con inclusión de nuevas tecnologías en la Sunass</v>
      </c>
      <c r="G189" t="s">
        <v>978</v>
      </c>
    </row>
    <row r="190" spans="1:7" x14ac:dyDescent="0.25">
      <c r="A190" s="248">
        <v>188</v>
      </c>
      <c r="B190" s="248" t="s">
        <v>570</v>
      </c>
      <c r="C190" s="248" t="s">
        <v>570</v>
      </c>
      <c r="D190" s="248" t="s">
        <v>827</v>
      </c>
      <c r="E190" s="248" t="s">
        <v>817</v>
      </c>
      <c r="F190" s="249" t="str">
        <f>+VLOOKUP(E190,'ACCIONES ESTRATÉGICAS'!$M$3:$O$30,3,0)</f>
        <v>AEI.07.03 Procesos misionales y de soporte sistematizados y con inclusión de nuevas tecnologías en la Sunass</v>
      </c>
      <c r="G190" t="s">
        <v>979</v>
      </c>
    </row>
    <row r="191" spans="1:7" x14ac:dyDescent="0.25">
      <c r="A191" s="248">
        <v>189</v>
      </c>
      <c r="B191" s="248" t="s">
        <v>570</v>
      </c>
      <c r="C191" s="248" t="s">
        <v>570</v>
      </c>
      <c r="D191" s="248" t="s">
        <v>827</v>
      </c>
      <c r="E191" s="248" t="s">
        <v>817</v>
      </c>
      <c r="F191" s="249" t="str">
        <f>+VLOOKUP(E191,'ACCIONES ESTRATÉGICAS'!$M$3:$O$30,3,0)</f>
        <v>AEI.07.03 Procesos misionales y de soporte sistematizados y con inclusión de nuevas tecnologías en la Sunass</v>
      </c>
      <c r="G191" t="s">
        <v>980</v>
      </c>
    </row>
    <row r="192" spans="1:7" x14ac:dyDescent="0.25">
      <c r="A192" s="248">
        <v>190</v>
      </c>
      <c r="B192" s="248" t="s">
        <v>570</v>
      </c>
      <c r="C192" s="248" t="s">
        <v>570</v>
      </c>
      <c r="D192" s="248" t="s">
        <v>827</v>
      </c>
      <c r="E192" s="248" t="s">
        <v>819</v>
      </c>
      <c r="F192" s="249" t="str">
        <f>+VLOOKUP(E192,'ACCIONES ESTRATÉGICAS'!$M$3:$O$30,3,0)</f>
        <v>AEI.07.04 Gestión eficaz y con integridad de sistemas administrativos en la Sunass</v>
      </c>
      <c r="G192" t="s">
        <v>981</v>
      </c>
    </row>
    <row r="193" spans="1:7" x14ac:dyDescent="0.25">
      <c r="A193" s="248">
        <v>191</v>
      </c>
      <c r="B193" s="248" t="s">
        <v>570</v>
      </c>
      <c r="C193" s="248" t="s">
        <v>570</v>
      </c>
      <c r="D193" s="248" t="s">
        <v>827</v>
      </c>
      <c r="E193" s="248" t="s">
        <v>819</v>
      </c>
      <c r="F193" s="249" t="str">
        <f>+VLOOKUP(E193,'ACCIONES ESTRATÉGICAS'!$M$3:$O$30,3,0)</f>
        <v>AEI.07.04 Gestión eficaz y con integridad de sistemas administrativos en la Sunass</v>
      </c>
      <c r="G193" t="s">
        <v>982</v>
      </c>
    </row>
    <row r="194" spans="1:7" x14ac:dyDescent="0.25">
      <c r="A194" s="248">
        <v>192</v>
      </c>
      <c r="B194" s="248" t="s">
        <v>570</v>
      </c>
      <c r="C194" s="248" t="s">
        <v>570</v>
      </c>
      <c r="D194" s="248" t="s">
        <v>827</v>
      </c>
      <c r="E194" s="248" t="s">
        <v>819</v>
      </c>
      <c r="F194" s="249" t="str">
        <f>+VLOOKUP(E194,'ACCIONES ESTRATÉGICAS'!$M$3:$O$30,3,0)</f>
        <v>AEI.07.04 Gestión eficaz y con integridad de sistemas administrativos en la Sunass</v>
      </c>
      <c r="G194" t="s">
        <v>983</v>
      </c>
    </row>
    <row r="195" spans="1:7" x14ac:dyDescent="0.25">
      <c r="A195" s="248">
        <v>193</v>
      </c>
      <c r="B195" s="248" t="s">
        <v>534</v>
      </c>
      <c r="C195" s="248" t="s">
        <v>534</v>
      </c>
      <c r="D195" s="248" t="s">
        <v>742</v>
      </c>
      <c r="E195" s="248" t="s">
        <v>516</v>
      </c>
      <c r="F195" s="249" t="str">
        <f>+VLOOKUP(E195,'ACCIONES ESTRATÉGICAS'!$M$3:$O$30,3,0)</f>
        <v xml:space="preserve">AEI.02.02 Apelaciones fundamentadas y resueltas oportunamente presentadas por los usuarios de los servicios de agua potable y saneamiento </v>
      </c>
      <c r="G195" t="s">
        <v>984</v>
      </c>
    </row>
    <row r="196" spans="1:7" x14ac:dyDescent="0.25">
      <c r="A196" s="248">
        <v>194</v>
      </c>
      <c r="B196" s="248" t="s">
        <v>534</v>
      </c>
      <c r="C196" s="248" t="s">
        <v>534</v>
      </c>
      <c r="D196" s="248" t="s">
        <v>742</v>
      </c>
      <c r="E196" s="248" t="s">
        <v>516</v>
      </c>
      <c r="F196" s="249" t="str">
        <f>+VLOOKUP(E196,'ACCIONES ESTRATÉGICAS'!$M$3:$O$30,3,0)</f>
        <v xml:space="preserve">AEI.02.02 Apelaciones fundamentadas y resueltas oportunamente presentadas por los usuarios de los servicios de agua potable y saneamiento </v>
      </c>
      <c r="G196" t="s">
        <v>985</v>
      </c>
    </row>
    <row r="197" spans="1:7" x14ac:dyDescent="0.25">
      <c r="A197" s="248">
        <v>195</v>
      </c>
      <c r="B197" s="248" t="s">
        <v>534</v>
      </c>
      <c r="C197" s="248" t="s">
        <v>534</v>
      </c>
      <c r="D197" s="248" t="s">
        <v>742</v>
      </c>
      <c r="E197" s="248" t="s">
        <v>516</v>
      </c>
      <c r="F197" s="249" t="str">
        <f>+VLOOKUP(E197,'ACCIONES ESTRATÉGICAS'!$M$3:$O$30,3,0)</f>
        <v xml:space="preserve">AEI.02.02 Apelaciones fundamentadas y resueltas oportunamente presentadas por los usuarios de los servicios de agua potable y saneamiento </v>
      </c>
      <c r="G197" t="s">
        <v>986</v>
      </c>
    </row>
  </sheetData>
  <sheetProtection algorithmName="SHA-512" hashValue="QQuQlO2BihbtlFeAtIlPt7c3XRcdwSSBnU2AZk1BvdH0ScNdtL/454IOBCLeRmzKmBLGIyLNHN2WAbXHFYva0w==" saltValue="IT7XDCu/afF4K44SA4ucBQ==" spinCount="100000" sheet="1" objects="1" scenarios="1"/>
  <autoFilter ref="A2:G197" xr:uid="{5525B82A-5998-43C8-85F9-0056D699FE1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EF030-41E6-410B-9CE3-4D0510453600}">
  <sheetPr>
    <tabColor rgb="FFFFFFCC"/>
  </sheetPr>
  <dimension ref="A3:F20"/>
  <sheetViews>
    <sheetView showGridLines="0" zoomScale="90" zoomScaleNormal="90" workbookViewId="0">
      <pane ySplit="3" topLeftCell="A4" activePane="bottomLeft" state="frozen"/>
      <selection pane="bottomLeft" activeCell="D5" sqref="D5"/>
    </sheetView>
  </sheetViews>
  <sheetFormatPr baseColWidth="10" defaultRowHeight="15" x14ac:dyDescent="0.25"/>
  <cols>
    <col min="1" max="1" width="14.42578125" customWidth="1"/>
    <col min="2" max="2" width="17.28515625" customWidth="1"/>
    <col min="3" max="3" width="51.42578125" bestFit="1" customWidth="1"/>
    <col min="4" max="4" width="88.140625" customWidth="1"/>
    <col min="5" max="5" width="23.28515625" customWidth="1"/>
    <col min="6" max="6" width="18.5703125" customWidth="1"/>
  </cols>
  <sheetData>
    <row r="3" spans="1:6" ht="36" customHeight="1" x14ac:dyDescent="0.25">
      <c r="A3" s="113" t="s">
        <v>1035</v>
      </c>
      <c r="B3" s="113" t="s">
        <v>1034</v>
      </c>
      <c r="C3" s="113" t="s">
        <v>1033</v>
      </c>
      <c r="D3" s="113" t="s">
        <v>1048</v>
      </c>
      <c r="E3" s="113" t="s">
        <v>1050</v>
      </c>
      <c r="F3" s="113" t="s">
        <v>1067</v>
      </c>
    </row>
    <row r="4" spans="1:6" ht="60" x14ac:dyDescent="0.25">
      <c r="A4" s="10" t="s">
        <v>1037</v>
      </c>
      <c r="B4" s="10" t="s">
        <v>999</v>
      </c>
      <c r="C4" s="50" t="s">
        <v>1000</v>
      </c>
      <c r="D4" s="50" t="s">
        <v>1065</v>
      </c>
      <c r="E4" s="50" t="s">
        <v>1051</v>
      </c>
      <c r="F4" s="291" t="s">
        <v>1099</v>
      </c>
    </row>
    <row r="5" spans="1:6" ht="71.25" x14ac:dyDescent="0.25">
      <c r="A5" s="10" t="s">
        <v>1037</v>
      </c>
      <c r="B5" s="10" t="s">
        <v>1001</v>
      </c>
      <c r="C5" s="116" t="s">
        <v>1003</v>
      </c>
      <c r="D5" s="116" t="s">
        <v>1096</v>
      </c>
      <c r="E5" s="116" t="s">
        <v>1052</v>
      </c>
      <c r="F5" s="290" t="s">
        <v>1095</v>
      </c>
    </row>
    <row r="6" spans="1:6" ht="60" x14ac:dyDescent="0.25">
      <c r="A6" s="10" t="s">
        <v>1037</v>
      </c>
      <c r="B6" s="10" t="s">
        <v>1002</v>
      </c>
      <c r="C6" s="116" t="s">
        <v>1004</v>
      </c>
      <c r="D6" s="116" t="s">
        <v>1082</v>
      </c>
      <c r="E6" s="116" t="s">
        <v>1053</v>
      </c>
      <c r="F6" s="290" t="s">
        <v>1083</v>
      </c>
    </row>
    <row r="7" spans="1:6" ht="42" customHeight="1" x14ac:dyDescent="0.25">
      <c r="A7" s="10" t="s">
        <v>1037</v>
      </c>
      <c r="B7" s="10" t="s">
        <v>1005</v>
      </c>
      <c r="C7" s="116" t="s">
        <v>1006</v>
      </c>
      <c r="D7" s="116" t="s">
        <v>1073</v>
      </c>
      <c r="E7" s="116" t="s">
        <v>1054</v>
      </c>
      <c r="F7" s="290" t="s">
        <v>1074</v>
      </c>
    </row>
    <row r="8" spans="1:6" ht="60" x14ac:dyDescent="0.25">
      <c r="A8" s="10" t="s">
        <v>1038</v>
      </c>
      <c r="B8" s="10" t="s">
        <v>1007</v>
      </c>
      <c r="C8" s="116" t="s">
        <v>1008</v>
      </c>
      <c r="D8" s="116" t="s">
        <v>1069</v>
      </c>
      <c r="E8" s="116" t="s">
        <v>1052</v>
      </c>
      <c r="F8" s="290" t="s">
        <v>1070</v>
      </c>
    </row>
    <row r="9" spans="1:6" ht="60" x14ac:dyDescent="0.25">
      <c r="A9" s="10" t="s">
        <v>1038</v>
      </c>
      <c r="B9" s="10" t="s">
        <v>1009</v>
      </c>
      <c r="C9" s="116" t="s">
        <v>1010</v>
      </c>
      <c r="D9" s="116" t="s">
        <v>1086</v>
      </c>
      <c r="E9" s="116" t="s">
        <v>1055</v>
      </c>
      <c r="F9" s="290" t="s">
        <v>1087</v>
      </c>
    </row>
    <row r="10" spans="1:6" ht="60" x14ac:dyDescent="0.25">
      <c r="A10" s="10" t="s">
        <v>1038</v>
      </c>
      <c r="B10" s="10" t="s">
        <v>1011</v>
      </c>
      <c r="C10" s="116" t="s">
        <v>1012</v>
      </c>
      <c r="D10" s="116" t="s">
        <v>1088</v>
      </c>
      <c r="E10" s="116" t="s">
        <v>1058</v>
      </c>
      <c r="F10" s="290" t="s">
        <v>1089</v>
      </c>
    </row>
    <row r="11" spans="1:6" ht="60" x14ac:dyDescent="0.25">
      <c r="A11" s="10" t="s">
        <v>1038</v>
      </c>
      <c r="B11" s="10" t="s">
        <v>1013</v>
      </c>
      <c r="C11" s="116" t="s">
        <v>1014</v>
      </c>
      <c r="D11" s="116" t="s">
        <v>1080</v>
      </c>
      <c r="E11" s="116" t="s">
        <v>1056</v>
      </c>
      <c r="F11" s="290" t="s">
        <v>1081</v>
      </c>
    </row>
    <row r="12" spans="1:6" ht="71.25" x14ac:dyDescent="0.25">
      <c r="A12" s="10" t="s">
        <v>1038</v>
      </c>
      <c r="B12" s="10" t="s">
        <v>1015</v>
      </c>
      <c r="C12" s="116" t="s">
        <v>1016</v>
      </c>
      <c r="D12" s="116" t="s">
        <v>1092</v>
      </c>
      <c r="E12" s="116" t="s">
        <v>1057</v>
      </c>
      <c r="F12" s="290" t="s">
        <v>1077</v>
      </c>
    </row>
    <row r="13" spans="1:6" ht="60" x14ac:dyDescent="0.25">
      <c r="A13" s="10" t="s">
        <v>1038</v>
      </c>
      <c r="B13" s="10" t="s">
        <v>1017</v>
      </c>
      <c r="C13" s="116" t="s">
        <v>1018</v>
      </c>
      <c r="D13" s="116" t="s">
        <v>1090</v>
      </c>
      <c r="E13" s="116" t="s">
        <v>1051</v>
      </c>
      <c r="F13" s="290" t="s">
        <v>1091</v>
      </c>
    </row>
    <row r="14" spans="1:6" ht="60" x14ac:dyDescent="0.25">
      <c r="A14" s="10" t="s">
        <v>1038</v>
      </c>
      <c r="B14" s="10" t="s">
        <v>1019</v>
      </c>
      <c r="C14" s="116" t="s">
        <v>1020</v>
      </c>
      <c r="D14" s="116" t="s">
        <v>1071</v>
      </c>
      <c r="E14" s="116" t="s">
        <v>1059</v>
      </c>
      <c r="F14" s="290" t="s">
        <v>1072</v>
      </c>
    </row>
    <row r="15" spans="1:6" ht="42" customHeight="1" x14ac:dyDescent="0.25">
      <c r="A15" s="10" t="s">
        <v>1038</v>
      </c>
      <c r="B15" s="10" t="s">
        <v>1021</v>
      </c>
      <c r="C15" s="116" t="s">
        <v>1022</v>
      </c>
      <c r="D15" s="116" t="s">
        <v>1097</v>
      </c>
      <c r="E15" s="116" t="s">
        <v>1051</v>
      </c>
      <c r="F15" s="290" t="s">
        <v>1098</v>
      </c>
    </row>
    <row r="16" spans="1:6" ht="60" x14ac:dyDescent="0.25">
      <c r="A16" s="10" t="s">
        <v>1036</v>
      </c>
      <c r="B16" s="10" t="s">
        <v>1023</v>
      </c>
      <c r="C16" s="116" t="s">
        <v>1024</v>
      </c>
      <c r="D16" s="116" t="s">
        <v>1075</v>
      </c>
      <c r="E16" s="116" t="s">
        <v>1060</v>
      </c>
      <c r="F16" s="290" t="s">
        <v>1076</v>
      </c>
    </row>
    <row r="17" spans="1:6" ht="60" x14ac:dyDescent="0.25">
      <c r="A17" s="10" t="s">
        <v>1036</v>
      </c>
      <c r="B17" s="10" t="s">
        <v>1025</v>
      </c>
      <c r="C17" s="116" t="s">
        <v>1026</v>
      </c>
      <c r="D17" s="116" t="s">
        <v>1066</v>
      </c>
      <c r="E17" s="116" t="s">
        <v>1061</v>
      </c>
      <c r="F17" s="290" t="s">
        <v>1068</v>
      </c>
    </row>
    <row r="18" spans="1:6" ht="71.25" x14ac:dyDescent="0.25">
      <c r="A18" s="10" t="s">
        <v>1036</v>
      </c>
      <c r="B18" s="10" t="s">
        <v>1027</v>
      </c>
      <c r="C18" s="116" t="s">
        <v>1028</v>
      </c>
      <c r="D18" s="116" t="s">
        <v>1093</v>
      </c>
      <c r="E18" s="116" t="s">
        <v>1062</v>
      </c>
      <c r="F18" s="290" t="s">
        <v>1094</v>
      </c>
    </row>
    <row r="19" spans="1:6" ht="60" x14ac:dyDescent="0.25">
      <c r="A19" s="10" t="s">
        <v>1036</v>
      </c>
      <c r="B19" s="10" t="s">
        <v>1029</v>
      </c>
      <c r="C19" s="116" t="s">
        <v>1030</v>
      </c>
      <c r="D19" s="116" t="s">
        <v>1084</v>
      </c>
      <c r="E19" s="116" t="s">
        <v>1063</v>
      </c>
      <c r="F19" s="290" t="s">
        <v>1085</v>
      </c>
    </row>
    <row r="20" spans="1:6" ht="60" x14ac:dyDescent="0.25">
      <c r="A20" s="10" t="s">
        <v>1036</v>
      </c>
      <c r="B20" s="10" t="s">
        <v>1031</v>
      </c>
      <c r="C20" s="116" t="s">
        <v>1032</v>
      </c>
      <c r="D20" s="116" t="s">
        <v>1078</v>
      </c>
      <c r="E20" s="116" t="s">
        <v>1064</v>
      </c>
      <c r="F20" s="290" t="s">
        <v>1079</v>
      </c>
    </row>
  </sheetData>
  <sheetProtection algorithmName="SHA-512" hashValue="/PiUx3M3VN/gEukjAf7RHAjtqQXb1VKwJin6fEcxSWliJJi9WvCIdd7cy5KLW2wfyBZHyutkvynNq2jfrDdfEQ==" saltValue="DzD51MO0Ogb/xGl0590jIA==" spinCount="100000" sheet="1" objects="1" scenarios="1"/>
  <hyperlinks>
    <hyperlink ref="F17" r:id="rId1" xr:uid="{7A5E2515-A5CA-4748-88CD-BF8C87252F24}"/>
    <hyperlink ref="F8" r:id="rId2" xr:uid="{B9AD8D0D-E230-4549-B972-A78193167B5A}"/>
    <hyperlink ref="F14" r:id="rId3" xr:uid="{D9B4E49D-51F7-43BA-AF87-3B8F23599FCC}"/>
    <hyperlink ref="F7" r:id="rId4" xr:uid="{22CA76E4-AFDE-457D-92EF-1426B5155F3B}"/>
    <hyperlink ref="F16" r:id="rId5" xr:uid="{D8E2A8A4-0F05-46C3-9663-ABAC09950DFA}"/>
    <hyperlink ref="F12" r:id="rId6" xr:uid="{F6409868-82B3-421B-8F15-16C68E30B34B}"/>
    <hyperlink ref="F20" r:id="rId7" xr:uid="{72784752-9A4B-4C0C-8FC1-5EC865EFDE09}"/>
    <hyperlink ref="F11" r:id="rId8" xr:uid="{D1E3BCFB-3BA8-4540-8EA6-E1AEB3E12066}"/>
    <hyperlink ref="F6" r:id="rId9" xr:uid="{9BA9FBFD-550B-4DEA-8915-16C59BD26CDE}"/>
    <hyperlink ref="F19" r:id="rId10" xr:uid="{E3E9B148-F46B-4A06-BDED-B28922D71809}"/>
    <hyperlink ref="F9" r:id="rId11" xr:uid="{C693E9F7-9B01-425C-92E7-1C6C5B2B612A}"/>
    <hyperlink ref="F10" r:id="rId12" xr:uid="{A017EEEC-E6F6-496E-82DB-887E43FF08D5}"/>
    <hyperlink ref="F13" r:id="rId13" xr:uid="{B91B0AB6-21DB-4D76-B373-CAFC202E8E2A}"/>
    <hyperlink ref="F18" r:id="rId14" xr:uid="{556786B5-F4A4-44C4-9683-96820B5BBC35}"/>
    <hyperlink ref="F5" r:id="rId15" xr:uid="{E5EF515D-0F87-4239-9015-58C4DA26E98A}"/>
    <hyperlink ref="F15" r:id="rId16" xr:uid="{A76C4321-48D7-4A22-8CF3-A8604A6CF57F}"/>
    <hyperlink ref="F4" r:id="rId17" xr:uid="{E31D13B7-32B2-449F-9912-F082390FF93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1A1CF-1804-4E77-8B27-1D84B1E00894}">
  <sheetPr codeName="Hoja4">
    <tabColor rgb="FFFFFFCC"/>
  </sheetPr>
  <dimension ref="B2:P31"/>
  <sheetViews>
    <sheetView showGridLines="0" zoomScale="90" zoomScaleNormal="90" workbookViewId="0">
      <pane ySplit="2" topLeftCell="A3" activePane="bottomLeft" state="frozen"/>
      <selection pane="bottomLeft" activeCell="R5" sqref="R5"/>
    </sheetView>
  </sheetViews>
  <sheetFormatPr baseColWidth="10" defaultRowHeight="15" x14ac:dyDescent="0.25"/>
  <cols>
    <col min="1" max="1" width="2.28515625" customWidth="1"/>
    <col min="2" max="2" width="7.42578125" hidden="1" customWidth="1"/>
    <col min="3" max="8" width="0" hidden="1" customWidth="1"/>
    <col min="9" max="9" width="14.5703125" hidden="1" customWidth="1"/>
    <col min="10" max="11" width="10.42578125" hidden="1" customWidth="1"/>
    <col min="12" max="12" width="3.28515625" customWidth="1"/>
    <col min="13" max="13" width="11.5703125" style="157"/>
    <col min="14" max="14" width="43.7109375" customWidth="1"/>
    <col min="15" max="15" width="44.5703125" bestFit="1" customWidth="1"/>
  </cols>
  <sheetData>
    <row r="2" spans="2:16" ht="37.15" customHeight="1" x14ac:dyDescent="0.25">
      <c r="B2" s="110" t="s">
        <v>195</v>
      </c>
      <c r="C2" s="3"/>
      <c r="D2" s="3"/>
      <c r="E2" s="3"/>
      <c r="F2" s="3"/>
      <c r="G2" s="3"/>
      <c r="H2" s="3"/>
      <c r="I2" s="111" t="s">
        <v>212</v>
      </c>
      <c r="J2" s="292" t="s">
        <v>270</v>
      </c>
      <c r="K2" s="292"/>
      <c r="M2" s="112" t="s">
        <v>497</v>
      </c>
      <c r="N2" s="113" t="s">
        <v>498</v>
      </c>
      <c r="O2" s="113" t="s">
        <v>498</v>
      </c>
      <c r="P2" s="112" t="s">
        <v>270</v>
      </c>
    </row>
    <row r="3" spans="2:16" ht="42.75" x14ac:dyDescent="0.25">
      <c r="B3" s="10" t="s">
        <v>196</v>
      </c>
      <c r="C3" s="293" t="s">
        <v>203</v>
      </c>
      <c r="D3" s="293"/>
      <c r="E3" s="293"/>
      <c r="F3" s="293"/>
      <c r="G3" s="293"/>
      <c r="H3" s="293"/>
      <c r="I3" s="10" t="s">
        <v>213</v>
      </c>
      <c r="J3" s="114">
        <v>0.28000000000000003</v>
      </c>
      <c r="K3" s="115">
        <f t="shared" ref="K3:K8" si="0">J3/SUM($J$3:$J$8)</f>
        <v>0.28865979381443296</v>
      </c>
      <c r="M3" s="284" t="s">
        <v>513</v>
      </c>
      <c r="N3" s="116" t="s">
        <v>787</v>
      </c>
      <c r="O3" s="116" t="str">
        <f>M3&amp;" "&amp;N3</f>
        <v xml:space="preserve">AEI.01.01 Seguimiento oportuno de la ejecución de inversiones programadas a las EP y otros ejecutores en el ámbito periurbano </v>
      </c>
      <c r="P3" s="117">
        <f>1/COUNTIF($O$3:$O$30,"&lt;&gt;""")</f>
        <v>3.5714285714285712E-2</v>
      </c>
    </row>
    <row r="4" spans="2:16" ht="57" x14ac:dyDescent="0.25">
      <c r="B4" s="10" t="s">
        <v>197</v>
      </c>
      <c r="C4" s="293" t="s">
        <v>202</v>
      </c>
      <c r="D4" s="293"/>
      <c r="E4" s="293"/>
      <c r="F4" s="293"/>
      <c r="G4" s="293"/>
      <c r="H4" s="293"/>
      <c r="I4" s="10" t="s">
        <v>213</v>
      </c>
      <c r="J4" s="114">
        <v>0.17</v>
      </c>
      <c r="K4" s="115">
        <f t="shared" si="0"/>
        <v>0.17525773195876287</v>
      </c>
      <c r="M4" s="284" t="s">
        <v>514</v>
      </c>
      <c r="N4" s="116" t="s">
        <v>788</v>
      </c>
      <c r="O4" s="116" t="str">
        <f t="shared" ref="O4:O13" si="1">M4&amp;" "&amp;N4</f>
        <v xml:space="preserve">AEI.01.02 Monitoreo integral de la calidad del servicio de agua potable y saneamiento recibido por los usuarios en el ámbito periurbano </v>
      </c>
      <c r="P4" s="117">
        <f t="shared" ref="P4:P30" si="2">1/COUNTIF($O$3:$O$30,"&lt;&gt;""")</f>
        <v>3.5714285714285712E-2</v>
      </c>
    </row>
    <row r="5" spans="2:16" ht="42.75" x14ac:dyDescent="0.25">
      <c r="B5" s="10" t="s">
        <v>198</v>
      </c>
      <c r="C5" s="293" t="s">
        <v>204</v>
      </c>
      <c r="D5" s="293"/>
      <c r="E5" s="293"/>
      <c r="F5" s="293"/>
      <c r="G5" s="293"/>
      <c r="H5" s="293"/>
      <c r="I5" s="10" t="s">
        <v>213</v>
      </c>
      <c r="J5" s="114">
        <v>0.14000000000000001</v>
      </c>
      <c r="K5" s="115">
        <f t="shared" si="0"/>
        <v>0.14432989690721648</v>
      </c>
      <c r="M5" s="284" t="s">
        <v>515</v>
      </c>
      <c r="N5" s="116" t="s">
        <v>789</v>
      </c>
      <c r="O5" s="116" t="str">
        <f t="shared" si="1"/>
        <v xml:space="preserve">AEI.02.01 Fiscalización oportuna y eficiente de los servicios de agua potable y saneamiento a las EP </v>
      </c>
      <c r="P5" s="117">
        <f t="shared" si="2"/>
        <v>3.5714285714285712E-2</v>
      </c>
    </row>
    <row r="6" spans="2:16" ht="57" x14ac:dyDescent="0.25">
      <c r="B6" s="10" t="s">
        <v>199</v>
      </c>
      <c r="C6" s="293" t="s">
        <v>205</v>
      </c>
      <c r="D6" s="293"/>
      <c r="E6" s="293"/>
      <c r="F6" s="293"/>
      <c r="G6" s="293"/>
      <c r="H6" s="293"/>
      <c r="I6" s="10" t="s">
        <v>213</v>
      </c>
      <c r="J6" s="114">
        <v>0.3</v>
      </c>
      <c r="K6" s="115">
        <f t="shared" si="0"/>
        <v>0.30927835051546382</v>
      </c>
      <c r="M6" s="284" t="s">
        <v>516</v>
      </c>
      <c r="N6" s="116" t="s">
        <v>790</v>
      </c>
      <c r="O6" s="116" t="str">
        <f t="shared" si="1"/>
        <v xml:space="preserve">AEI.02.02 Apelaciones fundamentadas y resueltas oportunamente presentadas por los usuarios de los servicios de agua potable y saneamiento </v>
      </c>
      <c r="P6" s="117">
        <f t="shared" si="2"/>
        <v>3.5714285714285712E-2</v>
      </c>
    </row>
    <row r="7" spans="2:16" ht="42.75" x14ac:dyDescent="0.25">
      <c r="B7" s="10" t="s">
        <v>200</v>
      </c>
      <c r="C7" s="293" t="s">
        <v>206</v>
      </c>
      <c r="D7" s="293"/>
      <c r="E7" s="293"/>
      <c r="F7" s="293"/>
      <c r="G7" s="293"/>
      <c r="H7" s="293"/>
      <c r="I7" s="10" t="s">
        <v>213</v>
      </c>
      <c r="J7" s="114">
        <v>0.06</v>
      </c>
      <c r="K7" s="115">
        <f t="shared" si="0"/>
        <v>6.1855670103092772E-2</v>
      </c>
      <c r="M7" s="284" t="s">
        <v>517</v>
      </c>
      <c r="N7" s="116" t="s">
        <v>791</v>
      </c>
      <c r="O7" s="116" t="str">
        <f t="shared" si="1"/>
        <v>AEI.02.03 Tarifas de los servicios de agua potable y saneamiento actualizadas oportunamente de las empresas prestadoras</v>
      </c>
      <c r="P7" s="117">
        <f t="shared" si="2"/>
        <v>3.5714285714285712E-2</v>
      </c>
    </row>
    <row r="8" spans="2:16" ht="42.75" x14ac:dyDescent="0.25">
      <c r="B8" s="10" t="s">
        <v>201</v>
      </c>
      <c r="C8" s="293" t="s">
        <v>207</v>
      </c>
      <c r="D8" s="293"/>
      <c r="E8" s="293"/>
      <c r="F8" s="293"/>
      <c r="G8" s="293"/>
      <c r="H8" s="293"/>
      <c r="I8" s="10" t="s">
        <v>213</v>
      </c>
      <c r="J8" s="114">
        <v>0.02</v>
      </c>
      <c r="K8" s="115">
        <f t="shared" si="0"/>
        <v>2.0618556701030924E-2</v>
      </c>
      <c r="M8" s="284" t="s">
        <v>718</v>
      </c>
      <c r="N8" s="116" t="s">
        <v>792</v>
      </c>
      <c r="O8" s="116" t="str">
        <f t="shared" si="1"/>
        <v xml:space="preserve">AEI.02.04 Sanción objetiva a los administrados que infringen las normas de acuerdo con la tipificación de Sunass </v>
      </c>
      <c r="P8" s="117">
        <f t="shared" si="2"/>
        <v>3.5714285714285712E-2</v>
      </c>
    </row>
    <row r="9" spans="2:16" ht="42.75" x14ac:dyDescent="0.25">
      <c r="J9" s="118">
        <f>SUM(J3:J8)</f>
        <v>0.9700000000000002</v>
      </c>
      <c r="K9" s="118">
        <f>SUM(K3:K8)</f>
        <v>0.99999999999999989</v>
      </c>
      <c r="M9" s="284" t="s">
        <v>719</v>
      </c>
      <c r="N9" s="116" t="s">
        <v>793</v>
      </c>
      <c r="O9" s="116" t="str">
        <f t="shared" si="1"/>
        <v>AEI.02.05 Monitoreo integral de la calidad del servicio de agua potable y saneamiento en zonas críticas.</v>
      </c>
      <c r="P9" s="117">
        <f t="shared" si="2"/>
        <v>3.5714285714285712E-2</v>
      </c>
    </row>
    <row r="10" spans="2:16" ht="42.75" x14ac:dyDescent="0.25">
      <c r="M10" s="284" t="s">
        <v>518</v>
      </c>
      <c r="N10" s="116" t="s">
        <v>794</v>
      </c>
      <c r="O10" s="116" t="str">
        <f t="shared" si="1"/>
        <v>AEI.03.01 Fiscalización orientativa efectiva a prestadores de los servicios de agua potable y saneamiento en pequeñas ciudades</v>
      </c>
      <c r="P10" s="117">
        <f t="shared" si="2"/>
        <v>3.5714285714285712E-2</v>
      </c>
    </row>
    <row r="11" spans="2:16" ht="71.25" x14ac:dyDescent="0.25">
      <c r="M11" s="284" t="s">
        <v>720</v>
      </c>
      <c r="N11" s="116" t="s">
        <v>795</v>
      </c>
      <c r="O11" s="116" t="str">
        <f t="shared" si="1"/>
        <v>AEI.03.02 Determinación de tarifas y asistencia técnica integral para el plan de prestación de servicios de agua potable y saneamiento de los prestadores de pequeñas ciudades</v>
      </c>
      <c r="P11" s="117">
        <f t="shared" si="2"/>
        <v>3.5714285714285712E-2</v>
      </c>
    </row>
    <row r="12" spans="2:16" ht="57" x14ac:dyDescent="0.25">
      <c r="M12" s="284" t="s">
        <v>721</v>
      </c>
      <c r="N12" s="116" t="s">
        <v>796</v>
      </c>
      <c r="O12" s="116" t="str">
        <f t="shared" si="1"/>
        <v xml:space="preserve">AEI.03.03 Supervisión integral de la calidad de la prestación de los servicios de agua potable y saneamiento a los prestadores en pequeñas ciudades </v>
      </c>
      <c r="P12" s="117">
        <f t="shared" si="2"/>
        <v>3.5714285714285712E-2</v>
      </c>
    </row>
    <row r="13" spans="2:16" ht="71.25" x14ac:dyDescent="0.25">
      <c r="M13" s="284" t="s">
        <v>499</v>
      </c>
      <c r="N13" s="116" t="s">
        <v>797</v>
      </c>
      <c r="O13" s="116" t="str">
        <f t="shared" si="1"/>
        <v xml:space="preserve">AEI.04.01 Asistencia técnica integral para la determinación y aplicación de la cuota familiar a los prestadores de los servicios de agua potable y saneamiento 
en el ámbito rural </v>
      </c>
      <c r="P13" s="117">
        <f t="shared" si="2"/>
        <v>3.5714285714285712E-2</v>
      </c>
    </row>
    <row r="14" spans="2:16" ht="42.75" x14ac:dyDescent="0.25">
      <c r="M14" s="284" t="s">
        <v>500</v>
      </c>
      <c r="N14" s="116" t="s">
        <v>798</v>
      </c>
      <c r="O14" s="116" t="str">
        <f t="shared" ref="O14:O30" si="3">M14&amp;" "&amp;N14</f>
        <v xml:space="preserve">AEI.04.02 Fiscalización orientativa efectiva a prestadores de los servicios de agua potable y saneamiento en el ámbito rural </v>
      </c>
      <c r="P14" s="117">
        <f t="shared" si="2"/>
        <v>3.5714285714285712E-2</v>
      </c>
    </row>
    <row r="15" spans="2:16" ht="42.75" x14ac:dyDescent="0.25">
      <c r="M15" s="284" t="s">
        <v>501</v>
      </c>
      <c r="N15" s="116" t="s">
        <v>799</v>
      </c>
      <c r="O15" s="116" t="str">
        <f t="shared" si="3"/>
        <v xml:space="preserve">AEI.04.03 Seguimiento periódico de la ejecución de las inversiones programadas según las Unidades Ejecutoras </v>
      </c>
      <c r="P15" s="117">
        <f t="shared" si="2"/>
        <v>3.5714285714285712E-2</v>
      </c>
    </row>
    <row r="16" spans="2:16" ht="57" x14ac:dyDescent="0.25">
      <c r="M16" s="284" t="s">
        <v>502</v>
      </c>
      <c r="N16" s="116" t="s">
        <v>800</v>
      </c>
      <c r="O16" s="116" t="str">
        <f t="shared" si="3"/>
        <v xml:space="preserve">AEI.05.01 Atención oportuna y efectiva en la solución de los problemas que se presenten con los servicios de agua potable y saneamiento para los usuarios </v>
      </c>
      <c r="P16" s="117">
        <f t="shared" si="2"/>
        <v>3.5714285714285712E-2</v>
      </c>
    </row>
    <row r="17" spans="13:16" ht="57" x14ac:dyDescent="0.25">
      <c r="M17" s="284" t="s">
        <v>801</v>
      </c>
      <c r="N17" s="116" t="s">
        <v>802</v>
      </c>
      <c r="O17" s="116" t="str">
        <f t="shared" si="3"/>
        <v>AEI.05.02 Promoción efectiva de la participación ciudadana en la regulación de los servicios de agua potable y saneamiento dirigida a los usuarios.</v>
      </c>
      <c r="P17" s="117">
        <f t="shared" si="2"/>
        <v>3.5714285714285712E-2</v>
      </c>
    </row>
    <row r="18" spans="13:16" ht="57" x14ac:dyDescent="0.25">
      <c r="M18" s="284" t="s">
        <v>803</v>
      </c>
      <c r="N18" s="116" t="s">
        <v>804</v>
      </c>
      <c r="O18" s="116" t="str">
        <f t="shared" si="3"/>
        <v>AEI.05.03 Comunicación externa permanente sobre el valor e importancia de los servicios de agua potable y saneamiento dirigida a prestadores y usuarios.</v>
      </c>
      <c r="P18" s="117">
        <f t="shared" si="2"/>
        <v>3.5714285714285712E-2</v>
      </c>
    </row>
    <row r="19" spans="13:16" ht="57" x14ac:dyDescent="0.25">
      <c r="M19" s="284" t="s">
        <v>805</v>
      </c>
      <c r="N19" s="116" t="s">
        <v>806</v>
      </c>
      <c r="O19" s="116" t="str">
        <f t="shared" si="3"/>
        <v xml:space="preserve">AEI.05.04 Regulación diferenciada y con enfoque territorial implementada para los prestadores de servicios de agua potable y saneamiento </v>
      </c>
      <c r="P19" s="117">
        <f t="shared" si="2"/>
        <v>3.5714285714285712E-2</v>
      </c>
    </row>
    <row r="20" spans="13:16" ht="57" x14ac:dyDescent="0.25">
      <c r="M20" s="284" t="s">
        <v>807</v>
      </c>
      <c r="N20" s="116" t="s">
        <v>808</v>
      </c>
      <c r="O20" s="116" t="str">
        <f t="shared" si="3"/>
        <v xml:space="preserve">AEI.05.05 Mecanismos de incentivos basados en evidencias implementados para los prestadores de servicios de agua potable y saneamiento </v>
      </c>
      <c r="P20" s="117">
        <f t="shared" si="2"/>
        <v>3.5714285714285712E-2</v>
      </c>
    </row>
    <row r="21" spans="13:16" ht="42.75" x14ac:dyDescent="0.25">
      <c r="M21" s="284" t="s">
        <v>722</v>
      </c>
      <c r="N21" s="116" t="s">
        <v>809</v>
      </c>
      <c r="O21" s="116" t="str">
        <f t="shared" si="3"/>
        <v xml:space="preserve">AEI.06.01 Asistencia técnica oportuna para el diseño e implementación de los MERESE Hídricos a las EP </v>
      </c>
      <c r="P21" s="117">
        <f t="shared" si="2"/>
        <v>3.5714285714285712E-2</v>
      </c>
    </row>
    <row r="22" spans="13:16" ht="28.5" x14ac:dyDescent="0.25">
      <c r="M22" s="284" t="s">
        <v>740</v>
      </c>
      <c r="N22" s="116" t="s">
        <v>810</v>
      </c>
      <c r="O22" s="116" t="str">
        <f t="shared" si="3"/>
        <v>AEI.06.02 Asistencia técnica oportuna para la implementación de la GRD a las EP</v>
      </c>
      <c r="P22" s="117">
        <f t="shared" si="2"/>
        <v>3.5714285714285712E-2</v>
      </c>
    </row>
    <row r="23" spans="13:16" ht="28.5" x14ac:dyDescent="0.25">
      <c r="M23" s="284" t="s">
        <v>811</v>
      </c>
      <c r="N23" s="116" t="s">
        <v>812</v>
      </c>
      <c r="O23" s="116" t="str">
        <f t="shared" si="3"/>
        <v>AEI.06.03 Monitoreo integral de riesgos y de Servicios Ecosistémicos Hídricos a las EP.</v>
      </c>
      <c r="P23" s="117">
        <f t="shared" si="2"/>
        <v>3.5714285714285712E-2</v>
      </c>
    </row>
    <row r="24" spans="13:16" ht="28.5" x14ac:dyDescent="0.25">
      <c r="M24" s="284" t="s">
        <v>813</v>
      </c>
      <c r="N24" s="116" t="s">
        <v>814</v>
      </c>
      <c r="O24" s="116" t="str">
        <f t="shared" si="3"/>
        <v xml:space="preserve">AEI.07.01 Optimización integral de la gestión territorial y misional de la Sunass </v>
      </c>
      <c r="P24" s="117">
        <f t="shared" si="2"/>
        <v>3.5714285714285712E-2</v>
      </c>
    </row>
    <row r="25" spans="13:16" ht="42.75" x14ac:dyDescent="0.25">
      <c r="M25" s="284" t="s">
        <v>815</v>
      </c>
      <c r="N25" s="116" t="s">
        <v>816</v>
      </c>
      <c r="O25" s="116" t="str">
        <f t="shared" si="3"/>
        <v xml:space="preserve">AEI.07.02 Gestión optimizada del capital humano, del conocimiento y de cultura organizacional de la Sunass </v>
      </c>
      <c r="P25" s="117">
        <f t="shared" si="2"/>
        <v>3.5714285714285712E-2</v>
      </c>
    </row>
    <row r="26" spans="13:16" ht="42.75" x14ac:dyDescent="0.25">
      <c r="M26" s="284" t="s">
        <v>817</v>
      </c>
      <c r="N26" s="116" t="s">
        <v>818</v>
      </c>
      <c r="O26" s="116" t="str">
        <f t="shared" si="3"/>
        <v>AEI.07.03 Procesos misionales y de soporte sistematizados y con inclusión de nuevas tecnologías en la Sunass</v>
      </c>
      <c r="P26" s="117">
        <f t="shared" si="2"/>
        <v>3.5714285714285712E-2</v>
      </c>
    </row>
    <row r="27" spans="13:16" ht="28.5" x14ac:dyDescent="0.25">
      <c r="M27" s="284" t="s">
        <v>819</v>
      </c>
      <c r="N27" s="116" t="s">
        <v>820</v>
      </c>
      <c r="O27" s="116" t="str">
        <f t="shared" si="3"/>
        <v>AEI.07.04 Gestión eficaz y con integridad de sistemas administrativos en la Sunass</v>
      </c>
      <c r="P27" s="117">
        <f t="shared" si="2"/>
        <v>3.5714285714285712E-2</v>
      </c>
    </row>
    <row r="28" spans="13:16" ht="28.5" x14ac:dyDescent="0.25">
      <c r="M28" s="284" t="s">
        <v>821</v>
      </c>
      <c r="N28" s="116" t="s">
        <v>822</v>
      </c>
      <c r="O28" s="116" t="str">
        <f t="shared" si="3"/>
        <v xml:space="preserve">AEI.07.05 Enfoque de género implementado en la Sunass </v>
      </c>
      <c r="P28" s="117">
        <f t="shared" si="2"/>
        <v>3.5714285714285712E-2</v>
      </c>
    </row>
    <row r="29" spans="13:16" ht="42.75" x14ac:dyDescent="0.25">
      <c r="M29" s="284" t="s">
        <v>823</v>
      </c>
      <c r="N29" s="116" t="s">
        <v>723</v>
      </c>
      <c r="O29" s="116" t="str">
        <f>M29&amp;" "&amp;N29</f>
        <v>AEI.07.06 Capacidades fortalecidas en Gestión de Riesgos de Desastres (GRD) de los colaboradores de la Sunass</v>
      </c>
      <c r="P29" s="117">
        <f t="shared" si="2"/>
        <v>3.5714285714285712E-2</v>
      </c>
    </row>
    <row r="30" spans="13:16" ht="28.5" x14ac:dyDescent="0.25">
      <c r="M30" s="284" t="s">
        <v>824</v>
      </c>
      <c r="N30" s="116" t="s">
        <v>825</v>
      </c>
      <c r="O30" s="116" t="str">
        <f t="shared" si="3"/>
        <v>AEI.07.07 Comunicación estratégica interna para la Sunass</v>
      </c>
      <c r="P30" s="117">
        <f t="shared" si="2"/>
        <v>3.5714285714285712E-2</v>
      </c>
    </row>
    <row r="31" spans="13:16" ht="21" customHeight="1" x14ac:dyDescent="0.25">
      <c r="P31" s="117">
        <f>+SUM(P3:P30)</f>
        <v>0.99999999999999967</v>
      </c>
    </row>
  </sheetData>
  <sheetProtection algorithmName="SHA-512" hashValue="90qLazqDrlhrLTA9XDmT6c1uqAKadWtAnh0o1mDgMwrqhAfNjdFB8J+LT45HLqtMMkjAWSVTG8D6vnRHIpvqaA==" saltValue="uezpOLcXyWb1SCQDV+Af8w==" spinCount="100000" sheet="1" formatCells="0" formatColumns="0" formatRows="0" autoFilter="0"/>
  <autoFilter ref="M2:P21" xr:uid="{26D1A1CF-1804-4E77-8B27-1D84B1E00894}"/>
  <mergeCells count="7">
    <mergeCell ref="J2:K2"/>
    <mergeCell ref="C8:H8"/>
    <mergeCell ref="C3:H3"/>
    <mergeCell ref="C4:H4"/>
    <mergeCell ref="C5:H5"/>
    <mergeCell ref="C6:H6"/>
    <mergeCell ref="C7:H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161E6-10B4-4B4D-82FF-30A16E4CA8B9}">
  <sheetPr>
    <tabColor rgb="FFFFFFCC"/>
  </sheetPr>
  <dimension ref="B3:C162"/>
  <sheetViews>
    <sheetView showGridLines="0" zoomScale="110" zoomScaleNormal="110" workbookViewId="0">
      <pane xSplit="1" ySplit="3" topLeftCell="B4" activePane="bottomRight" state="frozen"/>
      <selection pane="topRight" activeCell="B1" sqref="B1"/>
      <selection pane="bottomLeft" activeCell="A4" sqref="A4"/>
      <selection pane="bottomRight" activeCell="B13" sqref="B13"/>
    </sheetView>
  </sheetViews>
  <sheetFormatPr baseColWidth="10" defaultRowHeight="15" x14ac:dyDescent="0.25"/>
  <cols>
    <col min="1" max="1" width="28.5703125" style="250" customWidth="1"/>
    <col min="2" max="2" width="128" style="250" bestFit="1" customWidth="1"/>
    <col min="3" max="3" width="160" style="250" bestFit="1" customWidth="1"/>
    <col min="4" max="7" width="6.7109375" style="250" customWidth="1"/>
    <col min="8" max="16384" width="11.42578125" style="250"/>
  </cols>
  <sheetData>
    <row r="3" spans="2:3" x14ac:dyDescent="0.25">
      <c r="B3" s="251" t="s">
        <v>756</v>
      </c>
      <c r="C3"/>
    </row>
    <row r="4" spans="2:3" x14ac:dyDescent="0.25">
      <c r="B4" s="250" t="s">
        <v>995</v>
      </c>
      <c r="C4"/>
    </row>
    <row r="5" spans="2:3" x14ac:dyDescent="0.25">
      <c r="B5" s="250" t="s">
        <v>996</v>
      </c>
      <c r="C5"/>
    </row>
    <row r="6" spans="2:3" x14ac:dyDescent="0.25">
      <c r="B6" s="250" t="s">
        <v>997</v>
      </c>
      <c r="C6"/>
    </row>
    <row r="7" spans="2:3" x14ac:dyDescent="0.25">
      <c r="B7" s="250" t="s">
        <v>998</v>
      </c>
      <c r="C7"/>
    </row>
    <row r="8" spans="2:3" x14ac:dyDescent="0.25">
      <c r="B8" s="250" t="s">
        <v>994</v>
      </c>
      <c r="C8"/>
    </row>
    <row r="9" spans="2:3" x14ac:dyDescent="0.25">
      <c r="B9"/>
      <c r="C9"/>
    </row>
    <row r="10" spans="2:3" x14ac:dyDescent="0.25">
      <c r="B10"/>
      <c r="C10"/>
    </row>
    <row r="11" spans="2:3" x14ac:dyDescent="0.25">
      <c r="B11"/>
      <c r="C11"/>
    </row>
    <row r="12" spans="2:3" x14ac:dyDescent="0.25">
      <c r="B12"/>
      <c r="C12"/>
    </row>
    <row r="13" spans="2:3" x14ac:dyDescent="0.25">
      <c r="B13"/>
      <c r="C13"/>
    </row>
    <row r="14" spans="2:3" x14ac:dyDescent="0.25">
      <c r="B14"/>
      <c r="C14"/>
    </row>
    <row r="15" spans="2:3" x14ac:dyDescent="0.25">
      <c r="B15"/>
      <c r="C15"/>
    </row>
    <row r="16" spans="2:3" x14ac:dyDescent="0.25">
      <c r="B16"/>
      <c r="C16"/>
    </row>
    <row r="17" spans="2:3" x14ac:dyDescent="0.25">
      <c r="B17"/>
      <c r="C17"/>
    </row>
    <row r="18" spans="2:3" x14ac:dyDescent="0.25">
      <c r="B18"/>
      <c r="C18"/>
    </row>
    <row r="19" spans="2:3" x14ac:dyDescent="0.25">
      <c r="B19"/>
      <c r="C19"/>
    </row>
    <row r="20" spans="2:3" x14ac:dyDescent="0.25">
      <c r="B20"/>
      <c r="C20"/>
    </row>
    <row r="21" spans="2:3" x14ac:dyDescent="0.25">
      <c r="B21"/>
      <c r="C21"/>
    </row>
    <row r="22" spans="2:3" x14ac:dyDescent="0.25">
      <c r="B22"/>
      <c r="C22"/>
    </row>
    <row r="23" spans="2:3" x14ac:dyDescent="0.25">
      <c r="B23"/>
      <c r="C23"/>
    </row>
    <row r="24" spans="2:3" x14ac:dyDescent="0.25">
      <c r="B24"/>
      <c r="C24"/>
    </row>
    <row r="25" spans="2:3" x14ac:dyDescent="0.25">
      <c r="B25"/>
      <c r="C25"/>
    </row>
    <row r="26" spans="2:3" x14ac:dyDescent="0.25">
      <c r="B26"/>
      <c r="C26"/>
    </row>
    <row r="27" spans="2:3" x14ac:dyDescent="0.25">
      <c r="B27"/>
      <c r="C27"/>
    </row>
    <row r="28" spans="2:3" x14ac:dyDescent="0.25">
      <c r="B28"/>
      <c r="C28"/>
    </row>
    <row r="29" spans="2:3" x14ac:dyDescent="0.25">
      <c r="B29"/>
      <c r="C29"/>
    </row>
    <row r="30" spans="2:3" x14ac:dyDescent="0.25">
      <c r="B30"/>
      <c r="C30"/>
    </row>
    <row r="31" spans="2:3" x14ac:dyDescent="0.25">
      <c r="B31"/>
      <c r="C31"/>
    </row>
    <row r="32" spans="2:3" x14ac:dyDescent="0.25">
      <c r="B32"/>
      <c r="C32"/>
    </row>
    <row r="33" spans="2:3" x14ac:dyDescent="0.25">
      <c r="B33"/>
      <c r="C33"/>
    </row>
    <row r="34" spans="2:3" x14ac:dyDescent="0.25">
      <c r="B34"/>
      <c r="C34"/>
    </row>
    <row r="35" spans="2:3" x14ac:dyDescent="0.25">
      <c r="B35"/>
      <c r="C35"/>
    </row>
    <row r="36" spans="2:3" x14ac:dyDescent="0.25">
      <c r="B36"/>
      <c r="C36"/>
    </row>
    <row r="37" spans="2:3" x14ac:dyDescent="0.25">
      <c r="B37"/>
      <c r="C37"/>
    </row>
    <row r="38" spans="2:3" x14ac:dyDescent="0.25">
      <c r="B38"/>
      <c r="C38"/>
    </row>
    <row r="39" spans="2:3" x14ac:dyDescent="0.25">
      <c r="B39"/>
      <c r="C39"/>
    </row>
    <row r="40" spans="2:3" x14ac:dyDescent="0.25">
      <c r="B40"/>
      <c r="C40"/>
    </row>
    <row r="41" spans="2:3" x14ac:dyDescent="0.25">
      <c r="B41"/>
      <c r="C41"/>
    </row>
    <row r="42" spans="2:3" x14ac:dyDescent="0.25">
      <c r="B42"/>
      <c r="C42"/>
    </row>
    <row r="43" spans="2:3" x14ac:dyDescent="0.25">
      <c r="B43"/>
      <c r="C43"/>
    </row>
    <row r="44" spans="2:3" x14ac:dyDescent="0.25">
      <c r="B44"/>
      <c r="C44"/>
    </row>
    <row r="45" spans="2:3" x14ac:dyDescent="0.25">
      <c r="B45"/>
      <c r="C45"/>
    </row>
    <row r="46" spans="2:3" x14ac:dyDescent="0.25">
      <c r="B46"/>
      <c r="C46"/>
    </row>
    <row r="47" spans="2:3" x14ac:dyDescent="0.25">
      <c r="B47"/>
      <c r="C47"/>
    </row>
    <row r="48" spans="2:3" x14ac:dyDescent="0.25">
      <c r="B48"/>
      <c r="C48"/>
    </row>
    <row r="49" spans="2:3" x14ac:dyDescent="0.25">
      <c r="B49"/>
      <c r="C49"/>
    </row>
    <row r="50" spans="2:3" x14ac:dyDescent="0.25">
      <c r="B50"/>
      <c r="C50"/>
    </row>
    <row r="51" spans="2:3" x14ac:dyDescent="0.25">
      <c r="B51"/>
      <c r="C51"/>
    </row>
    <row r="52" spans="2:3" x14ac:dyDescent="0.25">
      <c r="B52"/>
      <c r="C52"/>
    </row>
    <row r="53" spans="2:3" x14ac:dyDescent="0.25">
      <c r="B53"/>
      <c r="C53"/>
    </row>
    <row r="54" spans="2:3" x14ac:dyDescent="0.25">
      <c r="B54"/>
      <c r="C54"/>
    </row>
    <row r="55" spans="2:3" x14ac:dyDescent="0.25">
      <c r="B55"/>
      <c r="C55"/>
    </row>
    <row r="56" spans="2:3" x14ac:dyDescent="0.25">
      <c r="B56"/>
      <c r="C56"/>
    </row>
    <row r="57" spans="2:3" x14ac:dyDescent="0.25">
      <c r="B57"/>
      <c r="C57"/>
    </row>
    <row r="58" spans="2:3" x14ac:dyDescent="0.25">
      <c r="B58"/>
      <c r="C58"/>
    </row>
    <row r="59" spans="2:3" x14ac:dyDescent="0.25">
      <c r="B59"/>
      <c r="C59"/>
    </row>
    <row r="60" spans="2:3" x14ac:dyDescent="0.25">
      <c r="B60"/>
      <c r="C60"/>
    </row>
    <row r="61" spans="2:3" x14ac:dyDescent="0.25">
      <c r="B61"/>
      <c r="C61"/>
    </row>
    <row r="62" spans="2:3" x14ac:dyDescent="0.25">
      <c r="B62"/>
      <c r="C62"/>
    </row>
    <row r="63" spans="2:3" x14ac:dyDescent="0.25">
      <c r="B63"/>
      <c r="C63"/>
    </row>
    <row r="64" spans="2:3" x14ac:dyDescent="0.25">
      <c r="B64"/>
      <c r="C64"/>
    </row>
    <row r="65" spans="2:3" x14ac:dyDescent="0.25">
      <c r="B65"/>
      <c r="C65"/>
    </row>
    <row r="66" spans="2:3" x14ac:dyDescent="0.25">
      <c r="B66"/>
      <c r="C66"/>
    </row>
    <row r="67" spans="2:3" x14ac:dyDescent="0.25">
      <c r="B67"/>
      <c r="C67"/>
    </row>
    <row r="68" spans="2:3" x14ac:dyDescent="0.25">
      <c r="B68"/>
      <c r="C68"/>
    </row>
    <row r="69" spans="2:3" x14ac:dyDescent="0.25">
      <c r="B69"/>
      <c r="C69"/>
    </row>
    <row r="70" spans="2:3" x14ac:dyDescent="0.25">
      <c r="B70"/>
      <c r="C70"/>
    </row>
    <row r="71" spans="2:3" x14ac:dyDescent="0.25">
      <c r="B71"/>
      <c r="C71"/>
    </row>
    <row r="72" spans="2:3" x14ac:dyDescent="0.25">
      <c r="B72"/>
      <c r="C72"/>
    </row>
    <row r="73" spans="2:3" x14ac:dyDescent="0.25">
      <c r="B73"/>
      <c r="C73"/>
    </row>
    <row r="74" spans="2:3" x14ac:dyDescent="0.25">
      <c r="B74"/>
      <c r="C74"/>
    </row>
    <row r="75" spans="2:3" x14ac:dyDescent="0.25">
      <c r="B75"/>
      <c r="C75"/>
    </row>
    <row r="76" spans="2:3" x14ac:dyDescent="0.25">
      <c r="B76"/>
      <c r="C76"/>
    </row>
    <row r="77" spans="2:3" x14ac:dyDescent="0.25">
      <c r="B77"/>
      <c r="C77"/>
    </row>
    <row r="78" spans="2:3" x14ac:dyDescent="0.25">
      <c r="B78"/>
      <c r="C78"/>
    </row>
    <row r="79" spans="2:3" x14ac:dyDescent="0.25">
      <c r="B79"/>
      <c r="C79"/>
    </row>
    <row r="80" spans="2:3" x14ac:dyDescent="0.25">
      <c r="B80"/>
      <c r="C80"/>
    </row>
    <row r="81" spans="2:3" x14ac:dyDescent="0.25">
      <c r="B81"/>
      <c r="C81"/>
    </row>
    <row r="82" spans="2:3" x14ac:dyDescent="0.25">
      <c r="B82"/>
      <c r="C82"/>
    </row>
    <row r="83" spans="2:3" x14ac:dyDescent="0.25">
      <c r="B83"/>
      <c r="C83"/>
    </row>
    <row r="84" spans="2:3" x14ac:dyDescent="0.25">
      <c r="B84"/>
      <c r="C84"/>
    </row>
    <row r="85" spans="2:3" x14ac:dyDescent="0.25">
      <c r="B85"/>
      <c r="C85"/>
    </row>
    <row r="86" spans="2:3" x14ac:dyDescent="0.25">
      <c r="B86"/>
      <c r="C86"/>
    </row>
    <row r="87" spans="2:3" x14ac:dyDescent="0.25">
      <c r="B87"/>
      <c r="C87"/>
    </row>
    <row r="88" spans="2:3" x14ac:dyDescent="0.25">
      <c r="B88"/>
      <c r="C88"/>
    </row>
    <row r="89" spans="2:3" x14ac:dyDescent="0.25">
      <c r="B89"/>
      <c r="C89"/>
    </row>
    <row r="90" spans="2:3" x14ac:dyDescent="0.25">
      <c r="B90"/>
      <c r="C90"/>
    </row>
    <row r="91" spans="2:3" x14ac:dyDescent="0.25">
      <c r="B91"/>
      <c r="C91"/>
    </row>
    <row r="92" spans="2:3" x14ac:dyDescent="0.25">
      <c r="B92"/>
      <c r="C92"/>
    </row>
    <row r="93" spans="2:3" x14ac:dyDescent="0.25">
      <c r="B93"/>
      <c r="C93"/>
    </row>
    <row r="94" spans="2:3" x14ac:dyDescent="0.25">
      <c r="B94"/>
      <c r="C94"/>
    </row>
    <row r="95" spans="2:3" x14ac:dyDescent="0.25">
      <c r="B95"/>
      <c r="C95"/>
    </row>
    <row r="96" spans="2:3" x14ac:dyDescent="0.25">
      <c r="B96"/>
      <c r="C96"/>
    </row>
    <row r="97" spans="2:3" x14ac:dyDescent="0.25">
      <c r="B97"/>
      <c r="C97"/>
    </row>
    <row r="98" spans="2:3" x14ac:dyDescent="0.25">
      <c r="B98"/>
      <c r="C98"/>
    </row>
    <row r="99" spans="2:3" x14ac:dyDescent="0.25">
      <c r="B99"/>
      <c r="C99"/>
    </row>
    <row r="100" spans="2:3" x14ac:dyDescent="0.25">
      <c r="B100"/>
      <c r="C100"/>
    </row>
    <row r="101" spans="2:3" x14ac:dyDescent="0.25">
      <c r="B101"/>
      <c r="C101"/>
    </row>
    <row r="102" spans="2:3" x14ac:dyDescent="0.25">
      <c r="B102"/>
      <c r="C102"/>
    </row>
    <row r="103" spans="2:3" x14ac:dyDescent="0.25">
      <c r="B103"/>
      <c r="C103"/>
    </row>
    <row r="104" spans="2:3" x14ac:dyDescent="0.25">
      <c r="B104"/>
      <c r="C104"/>
    </row>
    <row r="105" spans="2:3" x14ac:dyDescent="0.25">
      <c r="B105"/>
      <c r="C105"/>
    </row>
    <row r="106" spans="2:3" x14ac:dyDescent="0.25">
      <c r="B106"/>
      <c r="C106"/>
    </row>
    <row r="107" spans="2:3" x14ac:dyDescent="0.25">
      <c r="B107"/>
      <c r="C107"/>
    </row>
    <row r="108" spans="2:3" x14ac:dyDescent="0.25">
      <c r="B108"/>
      <c r="C108"/>
    </row>
    <row r="109" spans="2:3" x14ac:dyDescent="0.25">
      <c r="B109"/>
      <c r="C109"/>
    </row>
    <row r="110" spans="2:3" x14ac:dyDescent="0.25">
      <c r="B110"/>
      <c r="C110"/>
    </row>
    <row r="111" spans="2:3" x14ac:dyDescent="0.25">
      <c r="B111"/>
      <c r="C111"/>
    </row>
    <row r="112" spans="2:3" x14ac:dyDescent="0.25">
      <c r="B112"/>
      <c r="C112"/>
    </row>
    <row r="113" spans="2:3" x14ac:dyDescent="0.25">
      <c r="B113"/>
      <c r="C113"/>
    </row>
    <row r="114" spans="2:3" x14ac:dyDescent="0.25">
      <c r="B114"/>
      <c r="C114"/>
    </row>
    <row r="115" spans="2:3" x14ac:dyDescent="0.25">
      <c r="B115"/>
      <c r="C115"/>
    </row>
    <row r="116" spans="2:3" x14ac:dyDescent="0.25">
      <c r="B116"/>
      <c r="C116"/>
    </row>
    <row r="117" spans="2:3" x14ac:dyDescent="0.25">
      <c r="B117"/>
      <c r="C117"/>
    </row>
    <row r="118" spans="2:3" x14ac:dyDescent="0.25">
      <c r="B118"/>
      <c r="C118"/>
    </row>
    <row r="119" spans="2:3" x14ac:dyDescent="0.25">
      <c r="B119"/>
      <c r="C119"/>
    </row>
    <row r="120" spans="2:3" x14ac:dyDescent="0.25">
      <c r="B120"/>
      <c r="C120"/>
    </row>
    <row r="121" spans="2:3" x14ac:dyDescent="0.25">
      <c r="B121"/>
      <c r="C121"/>
    </row>
    <row r="122" spans="2:3" x14ac:dyDescent="0.25">
      <c r="B122"/>
      <c r="C122"/>
    </row>
    <row r="123" spans="2:3" x14ac:dyDescent="0.25">
      <c r="B123"/>
      <c r="C123"/>
    </row>
    <row r="124" spans="2:3" x14ac:dyDescent="0.25">
      <c r="B124"/>
      <c r="C124"/>
    </row>
    <row r="125" spans="2:3" x14ac:dyDescent="0.25">
      <c r="B125"/>
      <c r="C125"/>
    </row>
    <row r="126" spans="2:3" x14ac:dyDescent="0.25">
      <c r="B126"/>
      <c r="C126"/>
    </row>
    <row r="127" spans="2:3" x14ac:dyDescent="0.25">
      <c r="B127"/>
      <c r="C127"/>
    </row>
    <row r="128" spans="2:3" x14ac:dyDescent="0.25">
      <c r="B128"/>
      <c r="C128"/>
    </row>
    <row r="129" spans="2:3" x14ac:dyDescent="0.25">
      <c r="B129"/>
      <c r="C129"/>
    </row>
    <row r="130" spans="2:3" x14ac:dyDescent="0.25">
      <c r="B130"/>
      <c r="C130"/>
    </row>
    <row r="131" spans="2:3" x14ac:dyDescent="0.25">
      <c r="B131"/>
      <c r="C131"/>
    </row>
    <row r="132" spans="2:3" x14ac:dyDescent="0.25">
      <c r="B132"/>
      <c r="C132"/>
    </row>
    <row r="133" spans="2:3" x14ac:dyDescent="0.25">
      <c r="B133"/>
      <c r="C133"/>
    </row>
    <row r="134" spans="2:3" x14ac:dyDescent="0.25">
      <c r="B134"/>
      <c r="C134"/>
    </row>
    <row r="135" spans="2:3" x14ac:dyDescent="0.25">
      <c r="B135"/>
      <c r="C135"/>
    </row>
    <row r="136" spans="2:3" x14ac:dyDescent="0.25">
      <c r="B136"/>
      <c r="C136"/>
    </row>
    <row r="137" spans="2:3" x14ac:dyDescent="0.25">
      <c r="B137"/>
      <c r="C137"/>
    </row>
    <row r="138" spans="2:3" x14ac:dyDescent="0.25">
      <c r="B138"/>
      <c r="C138"/>
    </row>
    <row r="139" spans="2:3" x14ac:dyDescent="0.25">
      <c r="B139"/>
      <c r="C139"/>
    </row>
    <row r="140" spans="2:3" x14ac:dyDescent="0.25">
      <c r="B140"/>
      <c r="C140"/>
    </row>
    <row r="141" spans="2:3" x14ac:dyDescent="0.25">
      <c r="B141"/>
      <c r="C141"/>
    </row>
    <row r="142" spans="2:3" x14ac:dyDescent="0.25">
      <c r="B142"/>
      <c r="C142"/>
    </row>
    <row r="143" spans="2:3" x14ac:dyDescent="0.25">
      <c r="B143"/>
      <c r="C143"/>
    </row>
    <row r="144" spans="2:3" x14ac:dyDescent="0.25">
      <c r="B144"/>
      <c r="C144"/>
    </row>
    <row r="145" spans="2:3" x14ac:dyDescent="0.25">
      <c r="B145"/>
      <c r="C145"/>
    </row>
    <row r="146" spans="2:3" x14ac:dyDescent="0.25">
      <c r="B146"/>
      <c r="C146"/>
    </row>
    <row r="147" spans="2:3" x14ac:dyDescent="0.25">
      <c r="B147"/>
      <c r="C147"/>
    </row>
    <row r="148" spans="2:3" x14ac:dyDescent="0.25">
      <c r="B148"/>
      <c r="C148"/>
    </row>
    <row r="149" spans="2:3" x14ac:dyDescent="0.25">
      <c r="B149"/>
      <c r="C149"/>
    </row>
    <row r="150" spans="2:3" x14ac:dyDescent="0.25">
      <c r="B150"/>
      <c r="C150"/>
    </row>
    <row r="151" spans="2:3" x14ac:dyDescent="0.25">
      <c r="B151"/>
      <c r="C151"/>
    </row>
    <row r="152" spans="2:3" x14ac:dyDescent="0.25">
      <c r="B152"/>
      <c r="C152"/>
    </row>
    <row r="153" spans="2:3" x14ac:dyDescent="0.25">
      <c r="B153"/>
      <c r="C153"/>
    </row>
    <row r="154" spans="2:3" x14ac:dyDescent="0.25">
      <c r="B154"/>
      <c r="C154"/>
    </row>
    <row r="155" spans="2:3" x14ac:dyDescent="0.25">
      <c r="B155"/>
      <c r="C155"/>
    </row>
    <row r="156" spans="2:3" x14ac:dyDescent="0.25">
      <c r="B156"/>
      <c r="C156"/>
    </row>
    <row r="157" spans="2:3" x14ac:dyDescent="0.25">
      <c r="B157"/>
      <c r="C157"/>
    </row>
    <row r="158" spans="2:3" x14ac:dyDescent="0.25">
      <c r="B158"/>
      <c r="C158"/>
    </row>
    <row r="159" spans="2:3" x14ac:dyDescent="0.25">
      <c r="B159"/>
      <c r="C159"/>
    </row>
    <row r="160" spans="2:3" x14ac:dyDescent="0.25">
      <c r="B160"/>
      <c r="C160"/>
    </row>
    <row r="161" spans="2:3" x14ac:dyDescent="0.25">
      <c r="B161"/>
      <c r="C161"/>
    </row>
    <row r="162" spans="2:3" x14ac:dyDescent="0.25">
      <c r="B162"/>
      <c r="C162"/>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04D72-5AAC-4407-953B-D5FAE13D5BD9}">
  <sheetPr codeName="Hoja5">
    <tabColor rgb="FFFFFFCC"/>
  </sheetPr>
  <dimension ref="A2:G139"/>
  <sheetViews>
    <sheetView showGridLines="0" zoomScale="71" zoomScaleNormal="71" workbookViewId="0">
      <pane ySplit="28" topLeftCell="A29" activePane="bottomLeft" state="frozen"/>
      <selection pane="bottomLeft" activeCell="D98" sqref="D98:D106"/>
    </sheetView>
  </sheetViews>
  <sheetFormatPr baseColWidth="10" defaultColWidth="11.5703125" defaultRowHeight="14.25" x14ac:dyDescent="0.25"/>
  <cols>
    <col min="1" max="1" width="8.42578125" style="12" customWidth="1"/>
    <col min="2" max="2" width="13" style="12" customWidth="1"/>
    <col min="3" max="3" width="29.5703125" style="12" customWidth="1"/>
    <col min="4" max="5" width="16.42578125" style="12" customWidth="1"/>
    <col min="6" max="6" width="8.140625" style="12" customWidth="1"/>
    <col min="7" max="7" width="51.28515625" style="12" customWidth="1"/>
    <col min="8" max="16384" width="11.5703125" style="12"/>
  </cols>
  <sheetData>
    <row r="2" spans="1:5" ht="15.75" x14ac:dyDescent="0.25">
      <c r="B2" s="8" t="s">
        <v>215</v>
      </c>
    </row>
    <row r="3" spans="1:5" hidden="1" x14ac:dyDescent="0.25">
      <c r="A3" s="12" t="s">
        <v>470</v>
      </c>
      <c r="B3" s="10" t="s">
        <v>216</v>
      </c>
      <c r="C3" s="50" t="s">
        <v>231</v>
      </c>
      <c r="D3" s="12" t="s">
        <v>470</v>
      </c>
      <c r="E3" s="9"/>
    </row>
    <row r="4" spans="1:5" hidden="1" x14ac:dyDescent="0.25">
      <c r="A4" s="12" t="s">
        <v>479</v>
      </c>
      <c r="B4" s="10" t="s">
        <v>217</v>
      </c>
      <c r="C4" s="24" t="s">
        <v>232</v>
      </c>
      <c r="D4" s="12" t="s">
        <v>479</v>
      </c>
    </row>
    <row r="5" spans="1:5" hidden="1" x14ac:dyDescent="0.25">
      <c r="A5" s="12" t="s">
        <v>471</v>
      </c>
      <c r="B5" s="10" t="s">
        <v>218</v>
      </c>
      <c r="C5" s="24" t="s">
        <v>233</v>
      </c>
      <c r="D5" s="12" t="s">
        <v>471</v>
      </c>
    </row>
    <row r="6" spans="1:5" hidden="1" x14ac:dyDescent="0.25">
      <c r="A6" s="12" t="s">
        <v>472</v>
      </c>
      <c r="B6" s="10" t="s">
        <v>219</v>
      </c>
      <c r="C6" s="24" t="s">
        <v>234</v>
      </c>
      <c r="D6" s="12" t="s">
        <v>472</v>
      </c>
    </row>
    <row r="7" spans="1:5" hidden="1" x14ac:dyDescent="0.25">
      <c r="A7" s="12" t="s">
        <v>724</v>
      </c>
      <c r="B7" s="10" t="s">
        <v>220</v>
      </c>
      <c r="C7" s="50" t="s">
        <v>733</v>
      </c>
      <c r="D7" s="12" t="s">
        <v>724</v>
      </c>
    </row>
    <row r="8" spans="1:5" hidden="1" x14ac:dyDescent="0.25">
      <c r="A8" s="12" t="s">
        <v>473</v>
      </c>
      <c r="B8" s="10" t="s">
        <v>221</v>
      </c>
      <c r="C8" s="24" t="s">
        <v>235</v>
      </c>
      <c r="D8" s="12" t="s">
        <v>473</v>
      </c>
    </row>
    <row r="9" spans="1:5" hidden="1" x14ac:dyDescent="0.25">
      <c r="A9" s="12" t="s">
        <v>480</v>
      </c>
      <c r="B9" s="10" t="s">
        <v>222</v>
      </c>
      <c r="C9" s="24" t="s">
        <v>236</v>
      </c>
      <c r="D9" s="12" t="s">
        <v>480</v>
      </c>
    </row>
    <row r="10" spans="1:5" hidden="1" x14ac:dyDescent="0.25">
      <c r="A10" s="12" t="s">
        <v>474</v>
      </c>
      <c r="B10" s="10" t="s">
        <v>223</v>
      </c>
      <c r="C10" s="24" t="s">
        <v>237</v>
      </c>
      <c r="D10" s="12" t="s">
        <v>474</v>
      </c>
    </row>
    <row r="11" spans="1:5" hidden="1" x14ac:dyDescent="0.25">
      <c r="A11" s="12" t="s">
        <v>475</v>
      </c>
      <c r="B11" s="10" t="s">
        <v>224</v>
      </c>
      <c r="C11" s="24" t="s">
        <v>238</v>
      </c>
      <c r="D11" s="12" t="s">
        <v>475</v>
      </c>
    </row>
    <row r="12" spans="1:5" hidden="1" x14ac:dyDescent="0.25">
      <c r="A12" s="12" t="s">
        <v>476</v>
      </c>
      <c r="B12" s="10" t="s">
        <v>225</v>
      </c>
      <c r="C12" s="24" t="s">
        <v>239</v>
      </c>
      <c r="D12" s="12" t="s">
        <v>476</v>
      </c>
    </row>
    <row r="13" spans="1:5" hidden="1" x14ac:dyDescent="0.25">
      <c r="A13" s="12" t="s">
        <v>481</v>
      </c>
      <c r="B13" s="10" t="s">
        <v>226</v>
      </c>
      <c r="C13" s="24" t="s">
        <v>240</v>
      </c>
      <c r="D13" s="12" t="s">
        <v>481</v>
      </c>
    </row>
    <row r="14" spans="1:5" hidden="1" x14ac:dyDescent="0.25">
      <c r="A14" s="12" t="s">
        <v>477</v>
      </c>
      <c r="B14" s="10" t="s">
        <v>227</v>
      </c>
      <c r="C14" s="24" t="s">
        <v>241</v>
      </c>
      <c r="D14" s="12" t="s">
        <v>477</v>
      </c>
    </row>
    <row r="15" spans="1:5" hidden="1" x14ac:dyDescent="0.25">
      <c r="A15" s="12" t="s">
        <v>482</v>
      </c>
      <c r="B15" s="10" t="s">
        <v>228</v>
      </c>
      <c r="C15" s="24" t="s">
        <v>242</v>
      </c>
      <c r="D15" s="12" t="s">
        <v>482</v>
      </c>
    </row>
    <row r="16" spans="1:5" hidden="1" x14ac:dyDescent="0.25">
      <c r="A16" s="12" t="s">
        <v>483</v>
      </c>
      <c r="B16" s="10" t="s">
        <v>229</v>
      </c>
      <c r="C16" s="24" t="s">
        <v>243</v>
      </c>
      <c r="D16" s="12" t="s">
        <v>483</v>
      </c>
    </row>
    <row r="17" spans="1:7" hidden="1" x14ac:dyDescent="0.25">
      <c r="A17" s="12" t="s">
        <v>484</v>
      </c>
      <c r="B17" s="10" t="s">
        <v>230</v>
      </c>
      <c r="C17" s="24" t="s">
        <v>244</v>
      </c>
      <c r="D17" s="12" t="s">
        <v>484</v>
      </c>
    </row>
    <row r="18" spans="1:7" hidden="1" x14ac:dyDescent="0.25">
      <c r="A18" s="12" t="s">
        <v>485</v>
      </c>
      <c r="B18" s="10" t="s">
        <v>246</v>
      </c>
      <c r="C18" s="24" t="s">
        <v>245</v>
      </c>
      <c r="D18" s="12" t="s">
        <v>485</v>
      </c>
    </row>
    <row r="19" spans="1:7" hidden="1" x14ac:dyDescent="0.25">
      <c r="A19" s="12" t="s">
        <v>486</v>
      </c>
      <c r="B19" s="10" t="s">
        <v>247</v>
      </c>
      <c r="C19" s="24" t="s">
        <v>250</v>
      </c>
      <c r="D19" s="12" t="s">
        <v>486</v>
      </c>
    </row>
    <row r="20" spans="1:7" hidden="1" x14ac:dyDescent="0.25">
      <c r="A20" s="12" t="s">
        <v>487</v>
      </c>
      <c r="B20" s="10" t="s">
        <v>248</v>
      </c>
      <c r="C20" s="24" t="s">
        <v>251</v>
      </c>
      <c r="D20" s="12" t="s">
        <v>487</v>
      </c>
    </row>
    <row r="21" spans="1:7" hidden="1" x14ac:dyDescent="0.25">
      <c r="A21" s="12" t="s">
        <v>488</v>
      </c>
      <c r="B21" s="10" t="s">
        <v>249</v>
      </c>
      <c r="C21" s="24" t="s">
        <v>252</v>
      </c>
      <c r="D21" s="12" t="s">
        <v>488</v>
      </c>
    </row>
    <row r="22" spans="1:7" hidden="1" x14ac:dyDescent="0.25">
      <c r="A22" s="12" t="s">
        <v>489</v>
      </c>
      <c r="B22" s="10" t="s">
        <v>257</v>
      </c>
      <c r="C22" s="24" t="s">
        <v>254</v>
      </c>
      <c r="D22" s="12" t="s">
        <v>489</v>
      </c>
    </row>
    <row r="23" spans="1:7" hidden="1" x14ac:dyDescent="0.25">
      <c r="A23" s="12" t="s">
        <v>490</v>
      </c>
      <c r="B23" s="10" t="s">
        <v>258</v>
      </c>
      <c r="C23" s="24" t="s">
        <v>253</v>
      </c>
      <c r="D23" s="12" t="s">
        <v>490</v>
      </c>
    </row>
    <row r="24" spans="1:7" hidden="1" x14ac:dyDescent="0.25">
      <c r="A24" s="12" t="s">
        <v>478</v>
      </c>
      <c r="B24" s="10" t="s">
        <v>259</v>
      </c>
      <c r="C24" s="24" t="s">
        <v>255</v>
      </c>
      <c r="D24" s="12" t="s">
        <v>478</v>
      </c>
    </row>
    <row r="25" spans="1:7" hidden="1" x14ac:dyDescent="0.25">
      <c r="A25" s="12" t="s">
        <v>491</v>
      </c>
      <c r="B25" s="10" t="s">
        <v>260</v>
      </c>
      <c r="C25" s="24" t="s">
        <v>256</v>
      </c>
      <c r="D25" s="12" t="s">
        <v>491</v>
      </c>
    </row>
    <row r="26" spans="1:7" hidden="1" x14ac:dyDescent="0.25">
      <c r="A26" s="12" t="s">
        <v>492</v>
      </c>
      <c r="B26" s="10"/>
      <c r="C26" s="24"/>
    </row>
    <row r="28" spans="1:7" ht="22.5" customHeight="1" x14ac:dyDescent="0.25">
      <c r="B28" s="254" t="s">
        <v>381</v>
      </c>
      <c r="C28" s="255" t="s">
        <v>215</v>
      </c>
      <c r="D28" s="255" t="s">
        <v>25</v>
      </c>
      <c r="E28" s="255" t="s">
        <v>662</v>
      </c>
      <c r="F28" s="255" t="s">
        <v>382</v>
      </c>
      <c r="G28" s="255" t="s">
        <v>383</v>
      </c>
    </row>
    <row r="29" spans="1:7" ht="25.5" x14ac:dyDescent="0.25">
      <c r="B29" s="296" t="s">
        <v>384</v>
      </c>
      <c r="C29" s="295" t="s">
        <v>231</v>
      </c>
      <c r="D29" s="294" t="s">
        <v>216</v>
      </c>
      <c r="E29" s="294" t="s">
        <v>663</v>
      </c>
      <c r="F29" s="256">
        <v>1</v>
      </c>
      <c r="G29" s="258" t="s">
        <v>385</v>
      </c>
    </row>
    <row r="30" spans="1:7" ht="38.25" x14ac:dyDescent="0.25">
      <c r="B30" s="297"/>
      <c r="C30" s="295"/>
      <c r="D30" s="294"/>
      <c r="E30" s="294"/>
      <c r="F30" s="256">
        <v>2</v>
      </c>
      <c r="G30" s="258" t="s">
        <v>386</v>
      </c>
    </row>
    <row r="31" spans="1:7" ht="38.25" x14ac:dyDescent="0.25">
      <c r="B31" s="297"/>
      <c r="C31" s="295"/>
      <c r="D31" s="294"/>
      <c r="E31" s="294"/>
      <c r="F31" s="256">
        <v>3</v>
      </c>
      <c r="G31" s="258" t="s">
        <v>387</v>
      </c>
    </row>
    <row r="32" spans="1:7" ht="25.5" x14ac:dyDescent="0.25">
      <c r="B32" s="297"/>
      <c r="C32" s="295"/>
      <c r="D32" s="294"/>
      <c r="E32" s="294"/>
      <c r="F32" s="256">
        <v>4</v>
      </c>
      <c r="G32" s="258" t="s">
        <v>388</v>
      </c>
    </row>
    <row r="33" spans="2:7" ht="25.5" x14ac:dyDescent="0.25">
      <c r="B33" s="297"/>
      <c r="C33" s="295"/>
      <c r="D33" s="294"/>
      <c r="E33" s="294"/>
      <c r="F33" s="256">
        <v>5</v>
      </c>
      <c r="G33" s="258" t="s">
        <v>389</v>
      </c>
    </row>
    <row r="34" spans="2:7" ht="25.5" x14ac:dyDescent="0.25">
      <c r="B34" s="297"/>
      <c r="C34" s="295"/>
      <c r="D34" s="294"/>
      <c r="E34" s="294"/>
      <c r="F34" s="256">
        <v>6</v>
      </c>
      <c r="G34" s="258" t="s">
        <v>390</v>
      </c>
    </row>
    <row r="35" spans="2:7" ht="25.5" x14ac:dyDescent="0.25">
      <c r="B35" s="297"/>
      <c r="C35" s="295" t="s">
        <v>232</v>
      </c>
      <c r="D35" s="294" t="s">
        <v>217</v>
      </c>
      <c r="E35" s="294" t="s">
        <v>479</v>
      </c>
      <c r="F35" s="256">
        <v>7</v>
      </c>
      <c r="G35" s="258" t="s">
        <v>391</v>
      </c>
    </row>
    <row r="36" spans="2:7" ht="38.25" x14ac:dyDescent="0.25">
      <c r="B36" s="297"/>
      <c r="C36" s="295"/>
      <c r="D36" s="294"/>
      <c r="E36" s="294"/>
      <c r="F36" s="256">
        <v>8</v>
      </c>
      <c r="G36" s="258" t="s">
        <v>392</v>
      </c>
    </row>
    <row r="37" spans="2:7" ht="38.25" x14ac:dyDescent="0.25">
      <c r="B37" s="297"/>
      <c r="C37" s="295"/>
      <c r="D37" s="294"/>
      <c r="E37" s="294"/>
      <c r="F37" s="256">
        <v>9</v>
      </c>
      <c r="G37" s="258" t="s">
        <v>387</v>
      </c>
    </row>
    <row r="38" spans="2:7" ht="25.5" x14ac:dyDescent="0.25">
      <c r="B38" s="297"/>
      <c r="C38" s="295" t="s">
        <v>233</v>
      </c>
      <c r="D38" s="294" t="s">
        <v>218</v>
      </c>
      <c r="E38" s="294" t="s">
        <v>471</v>
      </c>
      <c r="F38" s="256">
        <v>10</v>
      </c>
      <c r="G38" s="258" t="s">
        <v>393</v>
      </c>
    </row>
    <row r="39" spans="2:7" x14ac:dyDescent="0.25">
      <c r="B39" s="297"/>
      <c r="C39" s="295"/>
      <c r="D39" s="294"/>
      <c r="E39" s="294"/>
      <c r="F39" s="256">
        <v>11</v>
      </c>
      <c r="G39" s="258" t="s">
        <v>394</v>
      </c>
    </row>
    <row r="40" spans="2:7" ht="25.5" x14ac:dyDescent="0.25">
      <c r="B40" s="297"/>
      <c r="C40" s="295" t="s">
        <v>234</v>
      </c>
      <c r="D40" s="294" t="s">
        <v>219</v>
      </c>
      <c r="E40" s="294" t="s">
        <v>472</v>
      </c>
      <c r="F40" s="256">
        <v>12</v>
      </c>
      <c r="G40" s="258" t="s">
        <v>395</v>
      </c>
    </row>
    <row r="41" spans="2:7" x14ac:dyDescent="0.25">
      <c r="B41" s="297"/>
      <c r="C41" s="295"/>
      <c r="D41" s="294"/>
      <c r="E41" s="294"/>
      <c r="F41" s="256">
        <v>13</v>
      </c>
      <c r="G41" s="259" t="s">
        <v>396</v>
      </c>
    </row>
    <row r="42" spans="2:7" ht="25.5" x14ac:dyDescent="0.25">
      <c r="B42" s="297"/>
      <c r="C42" s="295"/>
      <c r="D42" s="294"/>
      <c r="E42" s="294"/>
      <c r="F42" s="256">
        <v>14</v>
      </c>
      <c r="G42" s="258" t="s">
        <v>397</v>
      </c>
    </row>
    <row r="43" spans="2:7" ht="38.25" x14ac:dyDescent="0.25">
      <c r="B43" s="297"/>
      <c r="C43" s="295"/>
      <c r="D43" s="294"/>
      <c r="E43" s="294"/>
      <c r="F43" s="256">
        <v>15</v>
      </c>
      <c r="G43" s="258" t="s">
        <v>387</v>
      </c>
    </row>
    <row r="44" spans="2:7" ht="38.25" x14ac:dyDescent="0.25">
      <c r="B44" s="297"/>
      <c r="C44" s="295"/>
      <c r="D44" s="294"/>
      <c r="E44" s="294"/>
      <c r="F44" s="256">
        <v>16</v>
      </c>
      <c r="G44" s="258" t="s">
        <v>398</v>
      </c>
    </row>
    <row r="45" spans="2:7" x14ac:dyDescent="0.25">
      <c r="B45" s="297"/>
      <c r="C45" s="295"/>
      <c r="D45" s="294"/>
      <c r="E45" s="294"/>
      <c r="F45" s="256">
        <v>17</v>
      </c>
      <c r="G45" s="259" t="s">
        <v>399</v>
      </c>
    </row>
    <row r="46" spans="2:7" ht="38.25" x14ac:dyDescent="0.25">
      <c r="B46" s="297"/>
      <c r="C46" s="295"/>
      <c r="D46" s="294"/>
      <c r="E46" s="294"/>
      <c r="F46" s="256">
        <v>18</v>
      </c>
      <c r="G46" s="258" t="s">
        <v>400</v>
      </c>
    </row>
    <row r="47" spans="2:7" ht="25.5" x14ac:dyDescent="0.25">
      <c r="B47" s="297"/>
      <c r="C47" s="295"/>
      <c r="D47" s="294"/>
      <c r="E47" s="294"/>
      <c r="F47" s="256">
        <v>19</v>
      </c>
      <c r="G47" s="258" t="s">
        <v>401</v>
      </c>
    </row>
    <row r="48" spans="2:7" ht="38.25" x14ac:dyDescent="0.25">
      <c r="B48" s="297"/>
      <c r="C48" s="295"/>
      <c r="D48" s="294"/>
      <c r="E48" s="294"/>
      <c r="F48" s="256">
        <v>20</v>
      </c>
      <c r="G48" s="258" t="s">
        <v>402</v>
      </c>
    </row>
    <row r="49" spans="2:7" ht="38.25" x14ac:dyDescent="0.25">
      <c r="B49" s="297"/>
      <c r="C49" s="295"/>
      <c r="D49" s="294"/>
      <c r="E49" s="294"/>
      <c r="F49" s="256">
        <v>21</v>
      </c>
      <c r="G49" s="258" t="s">
        <v>403</v>
      </c>
    </row>
    <row r="50" spans="2:7" ht="51" x14ac:dyDescent="0.25">
      <c r="B50" s="297"/>
      <c r="C50" s="295"/>
      <c r="D50" s="294"/>
      <c r="E50" s="294"/>
      <c r="F50" s="256">
        <v>22</v>
      </c>
      <c r="G50" s="258" t="s">
        <v>769</v>
      </c>
    </row>
    <row r="51" spans="2:7" x14ac:dyDescent="0.25">
      <c r="B51" s="297"/>
      <c r="C51" s="295"/>
      <c r="D51" s="294"/>
      <c r="E51" s="294"/>
      <c r="F51" s="256">
        <v>23</v>
      </c>
      <c r="G51" s="258" t="s">
        <v>404</v>
      </c>
    </row>
    <row r="52" spans="2:7" ht="25.5" x14ac:dyDescent="0.25">
      <c r="B52" s="297"/>
      <c r="C52" s="295"/>
      <c r="D52" s="294"/>
      <c r="E52" s="294"/>
      <c r="F52" s="256">
        <v>24</v>
      </c>
      <c r="G52" s="258" t="s">
        <v>405</v>
      </c>
    </row>
    <row r="53" spans="2:7" ht="25.5" x14ac:dyDescent="0.25">
      <c r="B53" s="297"/>
      <c r="C53" s="295"/>
      <c r="D53" s="294"/>
      <c r="E53" s="294"/>
      <c r="F53" s="256">
        <v>25</v>
      </c>
      <c r="G53" s="258" t="s">
        <v>406</v>
      </c>
    </row>
    <row r="54" spans="2:7" x14ac:dyDescent="0.25">
      <c r="B54" s="297"/>
      <c r="C54" s="295"/>
      <c r="D54" s="294"/>
      <c r="E54" s="294"/>
      <c r="F54" s="256">
        <v>26</v>
      </c>
      <c r="G54" s="258" t="s">
        <v>407</v>
      </c>
    </row>
    <row r="55" spans="2:7" ht="25.5" x14ac:dyDescent="0.25">
      <c r="B55" s="297"/>
      <c r="C55" s="295"/>
      <c r="D55" s="294"/>
      <c r="E55" s="294"/>
      <c r="F55" s="256">
        <v>27</v>
      </c>
      <c r="G55" s="258" t="s">
        <v>408</v>
      </c>
    </row>
    <row r="56" spans="2:7" ht="25.5" x14ac:dyDescent="0.25">
      <c r="B56" s="297"/>
      <c r="C56" s="295"/>
      <c r="D56" s="294"/>
      <c r="E56" s="294"/>
      <c r="F56" s="256">
        <v>28</v>
      </c>
      <c r="G56" s="258" t="s">
        <v>409</v>
      </c>
    </row>
    <row r="57" spans="2:7" ht="25.5" x14ac:dyDescent="0.25">
      <c r="B57" s="297"/>
      <c r="C57" s="295" t="s">
        <v>733</v>
      </c>
      <c r="D57" s="294" t="s">
        <v>220</v>
      </c>
      <c r="E57" s="294" t="s">
        <v>724</v>
      </c>
      <c r="F57" s="256">
        <v>29</v>
      </c>
      <c r="G57" s="258" t="s">
        <v>725</v>
      </c>
    </row>
    <row r="58" spans="2:7" ht="25.5" x14ac:dyDescent="0.25">
      <c r="B58" s="297"/>
      <c r="C58" s="295"/>
      <c r="D58" s="294"/>
      <c r="E58" s="294"/>
      <c r="F58" s="256">
        <v>30</v>
      </c>
      <c r="G58" s="258" t="s">
        <v>726</v>
      </c>
    </row>
    <row r="59" spans="2:7" ht="25.5" x14ac:dyDescent="0.25">
      <c r="B59" s="297"/>
      <c r="C59" s="295"/>
      <c r="D59" s="294"/>
      <c r="E59" s="294"/>
      <c r="F59" s="256">
        <v>31</v>
      </c>
      <c r="G59" s="258" t="s">
        <v>727</v>
      </c>
    </row>
    <row r="60" spans="2:7" ht="25.5" x14ac:dyDescent="0.25">
      <c r="B60" s="297"/>
      <c r="C60" s="295"/>
      <c r="D60" s="294"/>
      <c r="E60" s="294"/>
      <c r="F60" s="256">
        <v>32</v>
      </c>
      <c r="G60" s="258" t="s">
        <v>728</v>
      </c>
    </row>
    <row r="61" spans="2:7" ht="25.5" x14ac:dyDescent="0.25">
      <c r="B61" s="297"/>
      <c r="C61" s="295"/>
      <c r="D61" s="294"/>
      <c r="E61" s="294"/>
      <c r="F61" s="256">
        <v>33</v>
      </c>
      <c r="G61" s="258" t="s">
        <v>729</v>
      </c>
    </row>
    <row r="62" spans="2:7" ht="51" x14ac:dyDescent="0.25">
      <c r="B62" s="297"/>
      <c r="C62" s="295"/>
      <c r="D62" s="294"/>
      <c r="E62" s="294"/>
      <c r="F62" s="256">
        <v>34</v>
      </c>
      <c r="G62" s="258" t="s">
        <v>769</v>
      </c>
    </row>
    <row r="63" spans="2:7" ht="25.5" x14ac:dyDescent="0.25">
      <c r="B63" s="297"/>
      <c r="C63" s="295"/>
      <c r="D63" s="294"/>
      <c r="E63" s="294"/>
      <c r="F63" s="256">
        <v>35</v>
      </c>
      <c r="G63" s="258" t="s">
        <v>730</v>
      </c>
    </row>
    <row r="64" spans="2:7" ht="38.25" x14ac:dyDescent="0.25">
      <c r="B64" s="297"/>
      <c r="C64" s="295"/>
      <c r="D64" s="294"/>
      <c r="E64" s="294"/>
      <c r="F64" s="256">
        <v>36</v>
      </c>
      <c r="G64" s="258" t="s">
        <v>731</v>
      </c>
    </row>
    <row r="65" spans="2:7" ht="38.25" x14ac:dyDescent="0.25">
      <c r="B65" s="298"/>
      <c r="C65" s="295"/>
      <c r="D65" s="294"/>
      <c r="E65" s="294"/>
      <c r="F65" s="256">
        <v>37</v>
      </c>
      <c r="G65" s="258" t="s">
        <v>732</v>
      </c>
    </row>
    <row r="66" spans="2:7" x14ac:dyDescent="0.25">
      <c r="B66" s="296" t="s">
        <v>410</v>
      </c>
      <c r="C66" s="295" t="s">
        <v>235</v>
      </c>
      <c r="D66" s="294" t="s">
        <v>221</v>
      </c>
      <c r="E66" s="294" t="s">
        <v>473</v>
      </c>
      <c r="F66" s="256">
        <v>38</v>
      </c>
      <c r="G66" s="259" t="s">
        <v>411</v>
      </c>
    </row>
    <row r="67" spans="2:7" ht="25.5" x14ac:dyDescent="0.25">
      <c r="B67" s="297"/>
      <c r="C67" s="295"/>
      <c r="D67" s="294"/>
      <c r="E67" s="294"/>
      <c r="F67" s="256">
        <v>39</v>
      </c>
      <c r="G67" s="258" t="s">
        <v>412</v>
      </c>
    </row>
    <row r="68" spans="2:7" ht="38.25" x14ac:dyDescent="0.25">
      <c r="B68" s="297"/>
      <c r="C68" s="295"/>
      <c r="D68" s="294"/>
      <c r="E68" s="294"/>
      <c r="F68" s="256">
        <v>40</v>
      </c>
      <c r="G68" s="258" t="s">
        <v>413</v>
      </c>
    </row>
    <row r="69" spans="2:7" ht="38.25" x14ac:dyDescent="0.25">
      <c r="B69" s="297"/>
      <c r="C69" s="295"/>
      <c r="D69" s="294"/>
      <c r="E69" s="294"/>
      <c r="F69" s="256">
        <v>41</v>
      </c>
      <c r="G69" s="258" t="s">
        <v>387</v>
      </c>
    </row>
    <row r="70" spans="2:7" ht="25.5" x14ac:dyDescent="0.25">
      <c r="B70" s="297"/>
      <c r="C70" s="295"/>
      <c r="D70" s="294"/>
      <c r="E70" s="294"/>
      <c r="F70" s="256">
        <v>42</v>
      </c>
      <c r="G70" s="258" t="s">
        <v>414</v>
      </c>
    </row>
    <row r="71" spans="2:7" ht="51" x14ac:dyDescent="0.25">
      <c r="B71" s="297"/>
      <c r="C71" s="295"/>
      <c r="D71" s="294"/>
      <c r="E71" s="294"/>
      <c r="F71" s="256">
        <v>43</v>
      </c>
      <c r="G71" s="258" t="s">
        <v>415</v>
      </c>
    </row>
    <row r="72" spans="2:7" ht="25.5" x14ac:dyDescent="0.25">
      <c r="B72" s="297"/>
      <c r="C72" s="295"/>
      <c r="D72" s="294"/>
      <c r="E72" s="294"/>
      <c r="F72" s="256">
        <v>44</v>
      </c>
      <c r="G72" s="258" t="s">
        <v>416</v>
      </c>
    </row>
    <row r="73" spans="2:7" ht="51" x14ac:dyDescent="0.25">
      <c r="B73" s="297"/>
      <c r="C73" s="295"/>
      <c r="D73" s="294"/>
      <c r="E73" s="294"/>
      <c r="F73" s="256">
        <v>45</v>
      </c>
      <c r="G73" s="258" t="s">
        <v>417</v>
      </c>
    </row>
    <row r="74" spans="2:7" ht="25.5" x14ac:dyDescent="0.25">
      <c r="B74" s="297"/>
      <c r="C74" s="295"/>
      <c r="D74" s="294"/>
      <c r="E74" s="294"/>
      <c r="F74" s="256">
        <v>46</v>
      </c>
      <c r="G74" s="258" t="s">
        <v>418</v>
      </c>
    </row>
    <row r="75" spans="2:7" ht="38.25" x14ac:dyDescent="0.25">
      <c r="B75" s="297"/>
      <c r="C75" s="295"/>
      <c r="D75" s="294"/>
      <c r="E75" s="294"/>
      <c r="F75" s="256">
        <v>47</v>
      </c>
      <c r="G75" s="258" t="s">
        <v>419</v>
      </c>
    </row>
    <row r="76" spans="2:7" ht="25.5" x14ac:dyDescent="0.25">
      <c r="B76" s="297"/>
      <c r="C76" s="295"/>
      <c r="D76" s="294"/>
      <c r="E76" s="294"/>
      <c r="F76" s="256">
        <v>48</v>
      </c>
      <c r="G76" s="258" t="s">
        <v>420</v>
      </c>
    </row>
    <row r="77" spans="2:7" ht="25.5" x14ac:dyDescent="0.25">
      <c r="B77" s="297"/>
      <c r="C77" s="295"/>
      <c r="D77" s="294"/>
      <c r="E77" s="294"/>
      <c r="F77" s="256">
        <v>49</v>
      </c>
      <c r="G77" s="258" t="s">
        <v>421</v>
      </c>
    </row>
    <row r="78" spans="2:7" x14ac:dyDescent="0.25">
      <c r="B78" s="297"/>
      <c r="C78" s="295"/>
      <c r="D78" s="294"/>
      <c r="E78" s="294"/>
      <c r="F78" s="256">
        <v>50</v>
      </c>
      <c r="G78" s="259" t="s">
        <v>422</v>
      </c>
    </row>
    <row r="79" spans="2:7" ht="51" x14ac:dyDescent="0.25">
      <c r="B79" s="297"/>
      <c r="C79" s="295"/>
      <c r="D79" s="294"/>
      <c r="E79" s="294"/>
      <c r="F79" s="256">
        <v>51</v>
      </c>
      <c r="G79" s="258" t="s">
        <v>423</v>
      </c>
    </row>
    <row r="80" spans="2:7" ht="51" x14ac:dyDescent="0.25">
      <c r="B80" s="297"/>
      <c r="C80" s="295"/>
      <c r="D80" s="294"/>
      <c r="E80" s="294"/>
      <c r="F80" s="256">
        <v>52</v>
      </c>
      <c r="G80" s="258" t="s">
        <v>770</v>
      </c>
    </row>
    <row r="81" spans="2:7" ht="25.5" x14ac:dyDescent="0.25">
      <c r="B81" s="297"/>
      <c r="C81" s="295"/>
      <c r="D81" s="294"/>
      <c r="E81" s="294"/>
      <c r="F81" s="256">
        <v>53</v>
      </c>
      <c r="G81" s="258" t="s">
        <v>424</v>
      </c>
    </row>
    <row r="82" spans="2:7" ht="38.25" x14ac:dyDescent="0.25">
      <c r="B82" s="297"/>
      <c r="C82" s="295" t="s">
        <v>236</v>
      </c>
      <c r="D82" s="294" t="s">
        <v>222</v>
      </c>
      <c r="E82" s="294" t="s">
        <v>480</v>
      </c>
      <c r="F82" s="256">
        <v>54</v>
      </c>
      <c r="G82" s="258" t="s">
        <v>425</v>
      </c>
    </row>
    <row r="83" spans="2:7" ht="38.25" x14ac:dyDescent="0.25">
      <c r="B83" s="297"/>
      <c r="C83" s="295"/>
      <c r="D83" s="294"/>
      <c r="E83" s="294"/>
      <c r="F83" s="256">
        <v>55</v>
      </c>
      <c r="G83" s="258" t="s">
        <v>426</v>
      </c>
    </row>
    <row r="84" spans="2:7" ht="25.5" x14ac:dyDescent="0.25">
      <c r="B84" s="297"/>
      <c r="C84" s="295"/>
      <c r="D84" s="294"/>
      <c r="E84" s="294"/>
      <c r="F84" s="256">
        <v>56</v>
      </c>
      <c r="G84" s="258" t="s">
        <v>414</v>
      </c>
    </row>
    <row r="85" spans="2:7" ht="51" x14ac:dyDescent="0.25">
      <c r="B85" s="297"/>
      <c r="C85" s="295"/>
      <c r="D85" s="294"/>
      <c r="E85" s="294"/>
      <c r="F85" s="256">
        <v>57</v>
      </c>
      <c r="G85" s="258" t="s">
        <v>415</v>
      </c>
    </row>
    <row r="86" spans="2:7" ht="25.5" x14ac:dyDescent="0.25">
      <c r="B86" s="297"/>
      <c r="C86" s="295"/>
      <c r="D86" s="294"/>
      <c r="E86" s="294"/>
      <c r="F86" s="256">
        <v>58</v>
      </c>
      <c r="G86" s="258" t="s">
        <v>416</v>
      </c>
    </row>
    <row r="87" spans="2:7" x14ac:dyDescent="0.25">
      <c r="B87" s="297"/>
      <c r="C87" s="295" t="s">
        <v>237</v>
      </c>
      <c r="D87" s="294" t="s">
        <v>223</v>
      </c>
      <c r="E87" s="294" t="s">
        <v>474</v>
      </c>
      <c r="F87" s="256">
        <v>59</v>
      </c>
      <c r="G87" s="258" t="s">
        <v>427</v>
      </c>
    </row>
    <row r="88" spans="2:7" x14ac:dyDescent="0.25">
      <c r="B88" s="297"/>
      <c r="C88" s="295"/>
      <c r="D88" s="294"/>
      <c r="E88" s="294"/>
      <c r="F88" s="256">
        <v>60</v>
      </c>
      <c r="G88" s="258" t="s">
        <v>428</v>
      </c>
    </row>
    <row r="89" spans="2:7" x14ac:dyDescent="0.25">
      <c r="B89" s="297"/>
      <c r="C89" s="295" t="s">
        <v>238</v>
      </c>
      <c r="D89" s="294" t="s">
        <v>224</v>
      </c>
      <c r="E89" s="294" t="s">
        <v>475</v>
      </c>
      <c r="F89" s="256">
        <v>61</v>
      </c>
      <c r="G89" s="258" t="s">
        <v>427</v>
      </c>
    </row>
    <row r="90" spans="2:7" x14ac:dyDescent="0.25">
      <c r="B90" s="297"/>
      <c r="C90" s="295"/>
      <c r="D90" s="294"/>
      <c r="E90" s="294"/>
      <c r="F90" s="256">
        <v>62</v>
      </c>
      <c r="G90" s="258" t="s">
        <v>428</v>
      </c>
    </row>
    <row r="91" spans="2:7" x14ac:dyDescent="0.25">
      <c r="B91" s="297"/>
      <c r="C91" s="295" t="s">
        <v>239</v>
      </c>
      <c r="D91" s="294" t="s">
        <v>225</v>
      </c>
      <c r="E91" s="294" t="s">
        <v>476</v>
      </c>
      <c r="F91" s="256">
        <v>63</v>
      </c>
      <c r="G91" s="258" t="s">
        <v>422</v>
      </c>
    </row>
    <row r="92" spans="2:7" ht="25.5" x14ac:dyDescent="0.25">
      <c r="B92" s="297"/>
      <c r="C92" s="295"/>
      <c r="D92" s="294"/>
      <c r="E92" s="294"/>
      <c r="F92" s="256">
        <v>64</v>
      </c>
      <c r="G92" s="258" t="s">
        <v>429</v>
      </c>
    </row>
    <row r="93" spans="2:7" x14ac:dyDescent="0.25">
      <c r="B93" s="297"/>
      <c r="C93" s="295"/>
      <c r="D93" s="294"/>
      <c r="E93" s="294"/>
      <c r="F93" s="256">
        <v>65</v>
      </c>
      <c r="G93" s="258" t="s">
        <v>428</v>
      </c>
    </row>
    <row r="94" spans="2:7" ht="38.25" x14ac:dyDescent="0.25">
      <c r="B94" s="297"/>
      <c r="C94" s="295"/>
      <c r="D94" s="294"/>
      <c r="E94" s="294"/>
      <c r="F94" s="256">
        <v>66</v>
      </c>
      <c r="G94" s="258" t="s">
        <v>430</v>
      </c>
    </row>
    <row r="95" spans="2:7" ht="25.5" x14ac:dyDescent="0.25">
      <c r="B95" s="297"/>
      <c r="C95" s="295" t="s">
        <v>240</v>
      </c>
      <c r="D95" s="294" t="s">
        <v>226</v>
      </c>
      <c r="E95" s="294" t="s">
        <v>481</v>
      </c>
      <c r="F95" s="256">
        <v>67</v>
      </c>
      <c r="G95" s="258" t="s">
        <v>431</v>
      </c>
    </row>
    <row r="96" spans="2:7" ht="25.5" x14ac:dyDescent="0.25">
      <c r="B96" s="297"/>
      <c r="C96" s="295"/>
      <c r="D96" s="294"/>
      <c r="E96" s="294"/>
      <c r="F96" s="256">
        <v>68</v>
      </c>
      <c r="G96" s="258" t="s">
        <v>432</v>
      </c>
    </row>
    <row r="97" spans="2:7" ht="25.5" x14ac:dyDescent="0.25">
      <c r="B97" s="297"/>
      <c r="C97" s="295"/>
      <c r="D97" s="294"/>
      <c r="E97" s="294"/>
      <c r="F97" s="256">
        <v>69</v>
      </c>
      <c r="G97" s="258" t="s">
        <v>433</v>
      </c>
    </row>
    <row r="98" spans="2:7" x14ac:dyDescent="0.25">
      <c r="B98" s="297"/>
      <c r="C98" s="295" t="s">
        <v>241</v>
      </c>
      <c r="D98" s="294" t="s">
        <v>227</v>
      </c>
      <c r="E98" s="294" t="s">
        <v>477</v>
      </c>
      <c r="F98" s="256">
        <v>70</v>
      </c>
      <c r="G98" s="258" t="s">
        <v>434</v>
      </c>
    </row>
    <row r="99" spans="2:7" ht="38.25" x14ac:dyDescent="0.25">
      <c r="B99" s="297"/>
      <c r="C99" s="295"/>
      <c r="D99" s="294"/>
      <c r="E99" s="294"/>
      <c r="F99" s="256">
        <v>71</v>
      </c>
      <c r="G99" s="258" t="s">
        <v>419</v>
      </c>
    </row>
    <row r="100" spans="2:7" x14ac:dyDescent="0.25">
      <c r="B100" s="297"/>
      <c r="C100" s="295"/>
      <c r="D100" s="294"/>
      <c r="E100" s="294"/>
      <c r="F100" s="256">
        <v>72</v>
      </c>
      <c r="G100" s="259" t="s">
        <v>435</v>
      </c>
    </row>
    <row r="101" spans="2:7" x14ac:dyDescent="0.25">
      <c r="B101" s="297"/>
      <c r="C101" s="295"/>
      <c r="D101" s="294"/>
      <c r="E101" s="294"/>
      <c r="F101" s="256">
        <v>73</v>
      </c>
      <c r="G101" s="259" t="s">
        <v>436</v>
      </c>
    </row>
    <row r="102" spans="2:7" ht="25.5" x14ac:dyDescent="0.25">
      <c r="B102" s="297"/>
      <c r="C102" s="295"/>
      <c r="D102" s="294"/>
      <c r="E102" s="294"/>
      <c r="F102" s="256">
        <v>74</v>
      </c>
      <c r="G102" s="258" t="s">
        <v>437</v>
      </c>
    </row>
    <row r="103" spans="2:7" ht="38.25" x14ac:dyDescent="0.25">
      <c r="B103" s="297"/>
      <c r="C103" s="295"/>
      <c r="D103" s="294"/>
      <c r="E103" s="294"/>
      <c r="F103" s="256">
        <v>75</v>
      </c>
      <c r="G103" s="258" t="s">
        <v>438</v>
      </c>
    </row>
    <row r="104" spans="2:7" ht="25.5" x14ac:dyDescent="0.25">
      <c r="B104" s="297"/>
      <c r="C104" s="295"/>
      <c r="D104" s="294"/>
      <c r="E104" s="294"/>
      <c r="F104" s="256">
        <v>76</v>
      </c>
      <c r="G104" s="258" t="s">
        <v>439</v>
      </c>
    </row>
    <row r="105" spans="2:7" ht="25.5" x14ac:dyDescent="0.25">
      <c r="B105" s="297"/>
      <c r="C105" s="295"/>
      <c r="D105" s="294"/>
      <c r="E105" s="294"/>
      <c r="F105" s="256">
        <v>77</v>
      </c>
      <c r="G105" s="258" t="s">
        <v>440</v>
      </c>
    </row>
    <row r="106" spans="2:7" ht="25.5" x14ac:dyDescent="0.25">
      <c r="B106" s="297"/>
      <c r="C106" s="295"/>
      <c r="D106" s="294"/>
      <c r="E106" s="294"/>
      <c r="F106" s="256">
        <v>78</v>
      </c>
      <c r="G106" s="258" t="s">
        <v>441</v>
      </c>
    </row>
    <row r="107" spans="2:7" ht="38.25" x14ac:dyDescent="0.25">
      <c r="B107" s="297"/>
      <c r="C107" s="295" t="s">
        <v>242</v>
      </c>
      <c r="D107" s="294" t="s">
        <v>228</v>
      </c>
      <c r="E107" s="294" t="s">
        <v>482</v>
      </c>
      <c r="F107" s="256">
        <v>79</v>
      </c>
      <c r="G107" s="258" t="s">
        <v>442</v>
      </c>
    </row>
    <row r="108" spans="2:7" x14ac:dyDescent="0.25">
      <c r="B108" s="297"/>
      <c r="C108" s="295"/>
      <c r="D108" s="294"/>
      <c r="E108" s="294"/>
      <c r="F108" s="256">
        <v>80</v>
      </c>
      <c r="G108" s="259" t="s">
        <v>443</v>
      </c>
    </row>
    <row r="109" spans="2:7" x14ac:dyDescent="0.25">
      <c r="B109" s="297"/>
      <c r="C109" s="295" t="s">
        <v>243</v>
      </c>
      <c r="D109" s="294" t="s">
        <v>229</v>
      </c>
      <c r="E109" s="294" t="s">
        <v>483</v>
      </c>
      <c r="F109" s="256">
        <v>81</v>
      </c>
      <c r="G109" s="258" t="s">
        <v>404</v>
      </c>
    </row>
    <row r="110" spans="2:7" ht="25.5" x14ac:dyDescent="0.25">
      <c r="B110" s="297"/>
      <c r="C110" s="295"/>
      <c r="D110" s="294"/>
      <c r="E110" s="294"/>
      <c r="F110" s="256">
        <v>82</v>
      </c>
      <c r="G110" s="258" t="s">
        <v>444</v>
      </c>
    </row>
    <row r="111" spans="2:7" x14ac:dyDescent="0.25">
      <c r="B111" s="297"/>
      <c r="C111" s="295"/>
      <c r="D111" s="294"/>
      <c r="E111" s="294"/>
      <c r="F111" s="256">
        <v>83</v>
      </c>
      <c r="G111" s="258" t="s">
        <v>411</v>
      </c>
    </row>
    <row r="112" spans="2:7" x14ac:dyDescent="0.25">
      <c r="B112" s="297"/>
      <c r="C112" s="295"/>
      <c r="D112" s="294"/>
      <c r="E112" s="294"/>
      <c r="F112" s="256">
        <v>84</v>
      </c>
      <c r="G112" s="258" t="s">
        <v>445</v>
      </c>
    </row>
    <row r="113" spans="2:7" ht="51" x14ac:dyDescent="0.25">
      <c r="B113" s="297"/>
      <c r="C113" s="295"/>
      <c r="D113" s="294"/>
      <c r="E113" s="294"/>
      <c r="F113" s="256">
        <v>85</v>
      </c>
      <c r="G113" s="258" t="s">
        <v>446</v>
      </c>
    </row>
    <row r="114" spans="2:7" ht="51" x14ac:dyDescent="0.25">
      <c r="B114" s="297"/>
      <c r="C114" s="295" t="s">
        <v>244</v>
      </c>
      <c r="D114" s="294" t="s">
        <v>230</v>
      </c>
      <c r="E114" s="294" t="s">
        <v>484</v>
      </c>
      <c r="F114" s="256">
        <v>86</v>
      </c>
      <c r="G114" s="258" t="s">
        <v>447</v>
      </c>
    </row>
    <row r="115" spans="2:7" ht="25.5" x14ac:dyDescent="0.25">
      <c r="B115" s="297"/>
      <c r="C115" s="295"/>
      <c r="D115" s="294"/>
      <c r="E115" s="294"/>
      <c r="F115" s="256">
        <v>87</v>
      </c>
      <c r="G115" s="258" t="s">
        <v>448</v>
      </c>
    </row>
    <row r="116" spans="2:7" ht="25.5" x14ac:dyDescent="0.25">
      <c r="B116" s="297"/>
      <c r="C116" s="295"/>
      <c r="D116" s="294"/>
      <c r="E116" s="294"/>
      <c r="F116" s="256">
        <v>88</v>
      </c>
      <c r="G116" s="258" t="s">
        <v>449</v>
      </c>
    </row>
    <row r="117" spans="2:7" ht="25.5" x14ac:dyDescent="0.25">
      <c r="B117" s="297"/>
      <c r="C117" s="295" t="s">
        <v>245</v>
      </c>
      <c r="D117" s="294" t="s">
        <v>246</v>
      </c>
      <c r="E117" s="294" t="s">
        <v>485</v>
      </c>
      <c r="F117" s="256">
        <v>89</v>
      </c>
      <c r="G117" s="258" t="s">
        <v>450</v>
      </c>
    </row>
    <row r="118" spans="2:7" ht="38.25" x14ac:dyDescent="0.25">
      <c r="B118" s="297"/>
      <c r="C118" s="295"/>
      <c r="D118" s="294"/>
      <c r="E118" s="294"/>
      <c r="F118" s="256">
        <v>90</v>
      </c>
      <c r="G118" s="258" t="s">
        <v>451</v>
      </c>
    </row>
    <row r="119" spans="2:7" x14ac:dyDescent="0.25">
      <c r="B119" s="297"/>
      <c r="C119" s="295"/>
      <c r="D119" s="294"/>
      <c r="E119" s="294"/>
      <c r="F119" s="256">
        <v>91</v>
      </c>
      <c r="G119" s="258" t="s">
        <v>452</v>
      </c>
    </row>
    <row r="120" spans="2:7" x14ac:dyDescent="0.25">
      <c r="B120" s="297"/>
      <c r="C120" s="295"/>
      <c r="D120" s="294"/>
      <c r="E120" s="294"/>
      <c r="F120" s="256">
        <v>92</v>
      </c>
      <c r="G120" s="258" t="s">
        <v>453</v>
      </c>
    </row>
    <row r="121" spans="2:7" ht="38.25" x14ac:dyDescent="0.25">
      <c r="B121" s="297"/>
      <c r="C121" s="295"/>
      <c r="D121" s="294"/>
      <c r="E121" s="294"/>
      <c r="F121" s="256">
        <v>93</v>
      </c>
      <c r="G121" s="258" t="s">
        <v>454</v>
      </c>
    </row>
    <row r="122" spans="2:7" ht="25.5" x14ac:dyDescent="0.25">
      <c r="B122" s="297"/>
      <c r="C122" s="295"/>
      <c r="D122" s="294"/>
      <c r="E122" s="294"/>
      <c r="F122" s="256">
        <v>94</v>
      </c>
      <c r="G122" s="258" t="s">
        <v>455</v>
      </c>
    </row>
    <row r="123" spans="2:7" ht="38.25" x14ac:dyDescent="0.25">
      <c r="B123" s="297"/>
      <c r="C123" s="295"/>
      <c r="D123" s="294"/>
      <c r="E123" s="294"/>
      <c r="F123" s="256">
        <v>95</v>
      </c>
      <c r="G123" s="258" t="s">
        <v>456</v>
      </c>
    </row>
    <row r="124" spans="2:7" ht="25.5" x14ac:dyDescent="0.25">
      <c r="B124" s="297"/>
      <c r="C124" s="295"/>
      <c r="D124" s="294"/>
      <c r="E124" s="294"/>
      <c r="F124" s="256">
        <v>96</v>
      </c>
      <c r="G124" s="258" t="s">
        <v>450</v>
      </c>
    </row>
    <row r="125" spans="2:7" ht="38.25" x14ac:dyDescent="0.25">
      <c r="B125" s="297"/>
      <c r="C125" s="295" t="s">
        <v>250</v>
      </c>
      <c r="D125" s="294" t="s">
        <v>247</v>
      </c>
      <c r="E125" s="294" t="s">
        <v>486</v>
      </c>
      <c r="F125" s="256">
        <v>97</v>
      </c>
      <c r="G125" s="258" t="s">
        <v>425</v>
      </c>
    </row>
    <row r="126" spans="2:7" ht="51" x14ac:dyDescent="0.25">
      <c r="B126" s="297"/>
      <c r="C126" s="295"/>
      <c r="D126" s="294"/>
      <c r="E126" s="294"/>
      <c r="F126" s="256">
        <v>98</v>
      </c>
      <c r="G126" s="258" t="s">
        <v>457</v>
      </c>
    </row>
    <row r="127" spans="2:7" ht="25.5" x14ac:dyDescent="0.25">
      <c r="B127" s="297"/>
      <c r="C127" s="295"/>
      <c r="D127" s="294"/>
      <c r="E127" s="294"/>
      <c r="F127" s="256">
        <v>99</v>
      </c>
      <c r="G127" s="258" t="s">
        <v>458</v>
      </c>
    </row>
    <row r="128" spans="2:7" ht="25.5" x14ac:dyDescent="0.25">
      <c r="B128" s="297"/>
      <c r="C128" s="295"/>
      <c r="D128" s="294"/>
      <c r="E128" s="294"/>
      <c r="F128" s="256">
        <v>100</v>
      </c>
      <c r="G128" s="258" t="s">
        <v>459</v>
      </c>
    </row>
    <row r="129" spans="2:7" x14ac:dyDescent="0.25">
      <c r="B129" s="297"/>
      <c r="C129" s="295"/>
      <c r="D129" s="294"/>
      <c r="E129" s="294"/>
      <c r="F129" s="256">
        <v>101</v>
      </c>
      <c r="G129" s="258" t="s">
        <v>460</v>
      </c>
    </row>
    <row r="130" spans="2:7" ht="25.5" x14ac:dyDescent="0.25">
      <c r="B130" s="297"/>
      <c r="C130" s="295"/>
      <c r="D130" s="294"/>
      <c r="E130" s="294"/>
      <c r="F130" s="256">
        <v>102</v>
      </c>
      <c r="G130" s="258" t="s">
        <v>461</v>
      </c>
    </row>
    <row r="131" spans="2:7" ht="25.5" x14ac:dyDescent="0.25">
      <c r="B131" s="297"/>
      <c r="C131" s="295" t="s">
        <v>251</v>
      </c>
      <c r="D131" s="294" t="s">
        <v>248</v>
      </c>
      <c r="E131" s="294" t="s">
        <v>487</v>
      </c>
      <c r="F131" s="256">
        <v>103</v>
      </c>
      <c r="G131" s="258" t="s">
        <v>462</v>
      </c>
    </row>
    <row r="132" spans="2:7" x14ac:dyDescent="0.25">
      <c r="B132" s="297"/>
      <c r="C132" s="295"/>
      <c r="D132" s="294"/>
      <c r="E132" s="294"/>
      <c r="F132" s="256">
        <v>104</v>
      </c>
      <c r="G132" s="258" t="s">
        <v>463</v>
      </c>
    </row>
    <row r="133" spans="2:7" ht="25.5" x14ac:dyDescent="0.25">
      <c r="B133" s="297"/>
      <c r="C133" s="256" t="s">
        <v>252</v>
      </c>
      <c r="D133" s="257" t="s">
        <v>249</v>
      </c>
      <c r="E133" s="257" t="s">
        <v>488</v>
      </c>
      <c r="F133" s="256">
        <v>105</v>
      </c>
      <c r="G133" s="258" t="s">
        <v>464</v>
      </c>
    </row>
    <row r="134" spans="2:7" ht="25.5" x14ac:dyDescent="0.25">
      <c r="B134" s="297"/>
      <c r="C134" s="256" t="s">
        <v>254</v>
      </c>
      <c r="D134" s="257" t="s">
        <v>257</v>
      </c>
      <c r="E134" s="257" t="s">
        <v>489</v>
      </c>
      <c r="F134" s="256">
        <v>106</v>
      </c>
      <c r="G134" s="258" t="s">
        <v>465</v>
      </c>
    </row>
    <row r="135" spans="2:7" ht="25.5" x14ac:dyDescent="0.25">
      <c r="B135" s="297"/>
      <c r="C135" s="256" t="s">
        <v>466</v>
      </c>
      <c r="D135" s="257" t="s">
        <v>258</v>
      </c>
      <c r="E135" s="257" t="s">
        <v>490</v>
      </c>
      <c r="F135" s="256">
        <v>107</v>
      </c>
      <c r="G135" s="258" t="s">
        <v>467</v>
      </c>
    </row>
    <row r="136" spans="2:7" ht="38.25" x14ac:dyDescent="0.25">
      <c r="B136" s="297"/>
      <c r="C136" s="295" t="s">
        <v>255</v>
      </c>
      <c r="D136" s="294" t="s">
        <v>259</v>
      </c>
      <c r="E136" s="294" t="s">
        <v>478</v>
      </c>
      <c r="F136" s="256">
        <v>108</v>
      </c>
      <c r="G136" s="258" t="s">
        <v>426</v>
      </c>
    </row>
    <row r="137" spans="2:7" ht="51" x14ac:dyDescent="0.25">
      <c r="B137" s="297"/>
      <c r="C137" s="295"/>
      <c r="D137" s="294"/>
      <c r="E137" s="294"/>
      <c r="F137" s="256">
        <v>109</v>
      </c>
      <c r="G137" s="258" t="s">
        <v>417</v>
      </c>
    </row>
    <row r="138" spans="2:7" ht="25.5" x14ac:dyDescent="0.25">
      <c r="B138" s="297"/>
      <c r="C138" s="295"/>
      <c r="D138" s="294"/>
      <c r="E138" s="294"/>
      <c r="F138" s="256">
        <v>110</v>
      </c>
      <c r="G138" s="258" t="s">
        <v>468</v>
      </c>
    </row>
    <row r="139" spans="2:7" ht="38.25" x14ac:dyDescent="0.25">
      <c r="B139" s="298"/>
      <c r="C139" s="256" t="s">
        <v>256</v>
      </c>
      <c r="D139" s="257" t="s">
        <v>260</v>
      </c>
      <c r="E139" s="257" t="s">
        <v>491</v>
      </c>
      <c r="F139" s="256">
        <v>111</v>
      </c>
      <c r="G139" s="258" t="s">
        <v>469</v>
      </c>
    </row>
  </sheetData>
  <sheetProtection algorithmName="SHA-512" hashValue="Xjt8xVvVJ1HIxugsg1xoO2nSvrr/1N7upLBEifvPjH4uD5NI3LRLzU5yW8glyhOPtqlT0wj2WBIes2QOsjQacw==" saltValue="ZzJpj00wHiDCDLCHF5Snjw==" spinCount="100000" sheet="1" autoFilter="0"/>
  <mergeCells count="59">
    <mergeCell ref="B29:B65"/>
    <mergeCell ref="C57:C65"/>
    <mergeCell ref="B66:B139"/>
    <mergeCell ref="C136:C138"/>
    <mergeCell ref="C87:C88"/>
    <mergeCell ref="C89:C90"/>
    <mergeCell ref="C91:C94"/>
    <mergeCell ref="C95:C97"/>
    <mergeCell ref="C98:C106"/>
    <mergeCell ref="C107:C108"/>
    <mergeCell ref="C109:C113"/>
    <mergeCell ref="C114:C116"/>
    <mergeCell ref="C117:C124"/>
    <mergeCell ref="C125:C130"/>
    <mergeCell ref="C131:C132"/>
    <mergeCell ref="C66:C81"/>
    <mergeCell ref="C29:C34"/>
    <mergeCell ref="C35:C37"/>
    <mergeCell ref="C38:C39"/>
    <mergeCell ref="C40:C56"/>
    <mergeCell ref="D29:D34"/>
    <mergeCell ref="D40:D56"/>
    <mergeCell ref="E29:E34"/>
    <mergeCell ref="D35:D37"/>
    <mergeCell ref="E35:E37"/>
    <mergeCell ref="D38:D39"/>
    <mergeCell ref="E38:E39"/>
    <mergeCell ref="E40:E56"/>
    <mergeCell ref="D66:D81"/>
    <mergeCell ref="E66:E81"/>
    <mergeCell ref="D87:D88"/>
    <mergeCell ref="E87:E88"/>
    <mergeCell ref="D57:D65"/>
    <mergeCell ref="E57:E65"/>
    <mergeCell ref="E107:E108"/>
    <mergeCell ref="D109:D113"/>
    <mergeCell ref="E109:E113"/>
    <mergeCell ref="D89:D90"/>
    <mergeCell ref="E89:E90"/>
    <mergeCell ref="D91:D94"/>
    <mergeCell ref="E91:E94"/>
    <mergeCell ref="D95:D97"/>
    <mergeCell ref="E95:E97"/>
    <mergeCell ref="D131:D132"/>
    <mergeCell ref="E131:E132"/>
    <mergeCell ref="D136:D138"/>
    <mergeCell ref="E136:E138"/>
    <mergeCell ref="C82:C86"/>
    <mergeCell ref="D82:D86"/>
    <mergeCell ref="E82:E86"/>
    <mergeCell ref="D114:D116"/>
    <mergeCell ref="E114:E116"/>
    <mergeCell ref="D117:D124"/>
    <mergeCell ref="E117:E124"/>
    <mergeCell ref="D125:D130"/>
    <mergeCell ref="E125:E130"/>
    <mergeCell ref="D98:D106"/>
    <mergeCell ref="E98:E106"/>
    <mergeCell ref="D107:D108"/>
  </mergeCells>
  <phoneticPr fontId="2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54B7B-62E8-497A-9921-739D25413099}">
  <sheetPr>
    <tabColor rgb="FFFFFFCC"/>
  </sheetPr>
  <dimension ref="B1:D49"/>
  <sheetViews>
    <sheetView showGridLines="0" zoomScale="90" zoomScaleNormal="90" workbookViewId="0">
      <pane ySplit="3" topLeftCell="A4" activePane="bottomLeft" state="frozen"/>
      <selection pane="bottomLeft" activeCell="C12" sqref="C12"/>
    </sheetView>
  </sheetViews>
  <sheetFormatPr baseColWidth="10" defaultColWidth="11.5703125" defaultRowHeight="14.25" x14ac:dyDescent="0.2"/>
  <cols>
    <col min="1" max="2" width="11.5703125" style="160"/>
    <col min="3" max="3" width="49" style="160" bestFit="1" customWidth="1"/>
    <col min="4" max="4" width="17.28515625" style="160" customWidth="1"/>
    <col min="5" max="16384" width="11.5703125" style="160"/>
  </cols>
  <sheetData>
    <row r="1" spans="2:4" ht="7.5" customHeight="1" x14ac:dyDescent="0.2"/>
    <row r="2" spans="2:4" ht="7.5" customHeight="1" x14ac:dyDescent="0.2"/>
    <row r="3" spans="2:4" ht="39" customHeight="1" x14ac:dyDescent="0.2">
      <c r="B3" s="158" t="s">
        <v>382</v>
      </c>
      <c r="C3" s="158" t="s">
        <v>521</v>
      </c>
      <c r="D3" s="159" t="s">
        <v>522</v>
      </c>
    </row>
    <row r="4" spans="2:4" s="164" customFormat="1" x14ac:dyDescent="0.25">
      <c r="B4" s="161" t="s">
        <v>523</v>
      </c>
      <c r="C4" s="162" t="s">
        <v>524</v>
      </c>
      <c r="D4" s="163" t="s">
        <v>525</v>
      </c>
    </row>
    <row r="5" spans="2:4" s="164" customFormat="1" x14ac:dyDescent="0.25">
      <c r="B5" s="161" t="s">
        <v>526</v>
      </c>
      <c r="C5" s="162" t="s">
        <v>527</v>
      </c>
      <c r="D5" s="163" t="s">
        <v>528</v>
      </c>
    </row>
    <row r="6" spans="2:4" s="164" customFormat="1" x14ac:dyDescent="0.25">
      <c r="B6" s="161" t="s">
        <v>529</v>
      </c>
      <c r="C6" s="162" t="s">
        <v>530</v>
      </c>
      <c r="D6" s="163" t="s">
        <v>531</v>
      </c>
    </row>
    <row r="7" spans="2:4" s="164" customFormat="1" x14ac:dyDescent="0.25">
      <c r="B7" s="161" t="s">
        <v>532</v>
      </c>
      <c r="C7" s="162" t="s">
        <v>533</v>
      </c>
      <c r="D7" s="163" t="s">
        <v>534</v>
      </c>
    </row>
    <row r="8" spans="2:4" s="164" customFormat="1" x14ac:dyDescent="0.25">
      <c r="B8" s="161" t="s">
        <v>535</v>
      </c>
      <c r="C8" s="162" t="s">
        <v>536</v>
      </c>
      <c r="D8" s="163" t="s">
        <v>537</v>
      </c>
    </row>
    <row r="9" spans="2:4" s="164" customFormat="1" x14ac:dyDescent="0.25">
      <c r="B9" s="161" t="s">
        <v>538</v>
      </c>
      <c r="C9" s="162" t="s">
        <v>539</v>
      </c>
      <c r="D9" s="163" t="s">
        <v>540</v>
      </c>
    </row>
    <row r="10" spans="2:4" s="164" customFormat="1" x14ac:dyDescent="0.25">
      <c r="B10" s="161" t="s">
        <v>541</v>
      </c>
      <c r="C10" s="162" t="s">
        <v>542</v>
      </c>
      <c r="D10" s="163" t="s">
        <v>543</v>
      </c>
    </row>
    <row r="11" spans="2:4" s="164" customFormat="1" x14ac:dyDescent="0.25">
      <c r="B11" s="161" t="s">
        <v>544</v>
      </c>
      <c r="C11" s="162" t="s">
        <v>545</v>
      </c>
      <c r="D11" s="163" t="s">
        <v>546</v>
      </c>
    </row>
    <row r="12" spans="2:4" s="164" customFormat="1" x14ac:dyDescent="0.25">
      <c r="B12" s="161" t="s">
        <v>547</v>
      </c>
      <c r="C12" s="162" t="s">
        <v>548</v>
      </c>
      <c r="D12" s="163" t="s">
        <v>549</v>
      </c>
    </row>
    <row r="13" spans="2:4" s="164" customFormat="1" x14ac:dyDescent="0.25">
      <c r="B13" s="161" t="s">
        <v>550</v>
      </c>
      <c r="C13" s="162" t="s">
        <v>551</v>
      </c>
      <c r="D13" s="163" t="s">
        <v>552</v>
      </c>
    </row>
    <row r="14" spans="2:4" s="164" customFormat="1" x14ac:dyDescent="0.25">
      <c r="B14" s="161" t="s">
        <v>553</v>
      </c>
      <c r="C14" s="162" t="s">
        <v>554</v>
      </c>
      <c r="D14" s="163" t="s">
        <v>555</v>
      </c>
    </row>
    <row r="15" spans="2:4" s="164" customFormat="1" x14ac:dyDescent="0.25">
      <c r="B15" s="161" t="s">
        <v>556</v>
      </c>
      <c r="C15" s="162" t="s">
        <v>557</v>
      </c>
      <c r="D15" s="163" t="s">
        <v>558</v>
      </c>
    </row>
    <row r="16" spans="2:4" s="164" customFormat="1" x14ac:dyDescent="0.25">
      <c r="B16" s="161" t="s">
        <v>559</v>
      </c>
      <c r="C16" s="162" t="s">
        <v>560</v>
      </c>
      <c r="D16" s="163" t="s">
        <v>561</v>
      </c>
    </row>
    <row r="17" spans="2:4" s="164" customFormat="1" x14ac:dyDescent="0.25">
      <c r="B17" s="161" t="s">
        <v>562</v>
      </c>
      <c r="C17" s="162" t="s">
        <v>563</v>
      </c>
      <c r="D17" s="163" t="s">
        <v>564</v>
      </c>
    </row>
    <row r="18" spans="2:4" s="164" customFormat="1" x14ac:dyDescent="0.25">
      <c r="B18" s="161" t="s">
        <v>565</v>
      </c>
      <c r="C18" s="162" t="s">
        <v>566</v>
      </c>
      <c r="D18" s="163" t="s">
        <v>567</v>
      </c>
    </row>
    <row r="19" spans="2:4" s="164" customFormat="1" x14ac:dyDescent="0.25">
      <c r="B19" s="161" t="s">
        <v>568</v>
      </c>
      <c r="C19" s="162" t="s">
        <v>569</v>
      </c>
      <c r="D19" s="163" t="s">
        <v>570</v>
      </c>
    </row>
    <row r="20" spans="2:4" s="164" customFormat="1" x14ac:dyDescent="0.25">
      <c r="B20" s="161" t="s">
        <v>571</v>
      </c>
      <c r="C20" s="162" t="s">
        <v>572</v>
      </c>
      <c r="D20" s="163" t="s">
        <v>573</v>
      </c>
    </row>
    <row r="21" spans="2:4" s="164" customFormat="1" x14ac:dyDescent="0.25">
      <c r="B21" s="161" t="s">
        <v>574</v>
      </c>
      <c r="C21" s="162" t="s">
        <v>575</v>
      </c>
      <c r="D21" s="163" t="s">
        <v>576</v>
      </c>
    </row>
    <row r="22" spans="2:4" s="164" customFormat="1" x14ac:dyDescent="0.25">
      <c r="B22" s="161" t="s">
        <v>577</v>
      </c>
      <c r="C22" s="162" t="s">
        <v>578</v>
      </c>
      <c r="D22" s="163" t="s">
        <v>579</v>
      </c>
    </row>
    <row r="23" spans="2:4" s="164" customFormat="1" x14ac:dyDescent="0.25">
      <c r="B23" s="161" t="s">
        <v>580</v>
      </c>
      <c r="C23" s="162" t="s">
        <v>581</v>
      </c>
      <c r="D23" s="163" t="s">
        <v>582</v>
      </c>
    </row>
    <row r="24" spans="2:4" s="164" customFormat="1" x14ac:dyDescent="0.25">
      <c r="B24" s="161" t="s">
        <v>583</v>
      </c>
      <c r="C24" s="162" t="s">
        <v>584</v>
      </c>
      <c r="D24" s="163" t="s">
        <v>585</v>
      </c>
    </row>
    <row r="25" spans="2:4" s="164" customFormat="1" x14ac:dyDescent="0.25">
      <c r="B25" s="161" t="s">
        <v>586</v>
      </c>
      <c r="C25" s="162" t="s">
        <v>587</v>
      </c>
      <c r="D25" s="163" t="s">
        <v>588</v>
      </c>
    </row>
    <row r="26" spans="2:4" s="164" customFormat="1" x14ac:dyDescent="0.25">
      <c r="B26" s="161" t="s">
        <v>589</v>
      </c>
      <c r="C26" s="162" t="s">
        <v>590</v>
      </c>
      <c r="D26" s="163" t="s">
        <v>591</v>
      </c>
    </row>
    <row r="27" spans="2:4" s="164" customFormat="1" x14ac:dyDescent="0.25">
      <c r="B27" s="161" t="s">
        <v>592</v>
      </c>
      <c r="C27" s="162" t="s">
        <v>593</v>
      </c>
      <c r="D27" s="163" t="s">
        <v>594</v>
      </c>
    </row>
    <row r="28" spans="2:4" s="164" customFormat="1" x14ac:dyDescent="0.25">
      <c r="B28" s="161" t="s">
        <v>595</v>
      </c>
      <c r="C28" s="162" t="s">
        <v>596</v>
      </c>
      <c r="D28" s="163" t="s">
        <v>597</v>
      </c>
    </row>
    <row r="29" spans="2:4" s="164" customFormat="1" x14ac:dyDescent="0.25">
      <c r="B29" s="161" t="s">
        <v>598</v>
      </c>
      <c r="C29" s="162" t="s">
        <v>599</v>
      </c>
      <c r="D29" s="163" t="s">
        <v>600</v>
      </c>
    </row>
    <row r="30" spans="2:4" s="164" customFormat="1" x14ac:dyDescent="0.25">
      <c r="B30" s="161" t="s">
        <v>601</v>
      </c>
      <c r="C30" s="162" t="s">
        <v>602</v>
      </c>
      <c r="D30" s="163" t="s">
        <v>603</v>
      </c>
    </row>
    <row r="31" spans="2:4" s="164" customFormat="1" x14ac:dyDescent="0.25">
      <c r="B31" s="161" t="s">
        <v>604</v>
      </c>
      <c r="C31" s="162" t="s">
        <v>605</v>
      </c>
      <c r="D31" s="163" t="s">
        <v>606</v>
      </c>
    </row>
    <row r="32" spans="2:4" s="164" customFormat="1" x14ac:dyDescent="0.25">
      <c r="B32" s="161" t="s">
        <v>607</v>
      </c>
      <c r="C32" s="162" t="s">
        <v>608</v>
      </c>
      <c r="D32" s="163" t="s">
        <v>609</v>
      </c>
    </row>
    <row r="33" spans="2:4" s="164" customFormat="1" x14ac:dyDescent="0.25">
      <c r="B33" s="161" t="s">
        <v>610</v>
      </c>
      <c r="C33" s="162" t="s">
        <v>611</v>
      </c>
      <c r="D33" s="163" t="s">
        <v>612</v>
      </c>
    </row>
    <row r="34" spans="2:4" s="164" customFormat="1" x14ac:dyDescent="0.25">
      <c r="B34" s="161" t="s">
        <v>613</v>
      </c>
      <c r="C34" s="162" t="s">
        <v>614</v>
      </c>
      <c r="D34" s="163" t="s">
        <v>615</v>
      </c>
    </row>
    <row r="35" spans="2:4" s="164" customFormat="1" x14ac:dyDescent="0.25">
      <c r="B35" s="161" t="s">
        <v>616</v>
      </c>
      <c r="C35" s="162" t="s">
        <v>617</v>
      </c>
      <c r="D35" s="163" t="s">
        <v>618</v>
      </c>
    </row>
    <row r="36" spans="2:4" s="164" customFormat="1" x14ac:dyDescent="0.25">
      <c r="B36" s="161" t="s">
        <v>619</v>
      </c>
      <c r="C36" s="162" t="s">
        <v>620</v>
      </c>
      <c r="D36" s="163" t="s">
        <v>621</v>
      </c>
    </row>
    <row r="37" spans="2:4" s="164" customFormat="1" x14ac:dyDescent="0.25">
      <c r="B37" s="161" t="s">
        <v>622</v>
      </c>
      <c r="C37" s="162" t="s">
        <v>623</v>
      </c>
      <c r="D37" s="163" t="s">
        <v>624</v>
      </c>
    </row>
    <row r="38" spans="2:4" s="164" customFormat="1" x14ac:dyDescent="0.25">
      <c r="B38" s="161" t="s">
        <v>625</v>
      </c>
      <c r="C38" s="162" t="s">
        <v>626</v>
      </c>
      <c r="D38" s="163" t="s">
        <v>627</v>
      </c>
    </row>
    <row r="39" spans="2:4" s="164" customFormat="1" x14ac:dyDescent="0.25">
      <c r="B39" s="161" t="s">
        <v>628</v>
      </c>
      <c r="C39" s="162" t="s">
        <v>629</v>
      </c>
      <c r="D39" s="163" t="s">
        <v>630</v>
      </c>
    </row>
    <row r="40" spans="2:4" s="164" customFormat="1" x14ac:dyDescent="0.25">
      <c r="B40" s="161" t="s">
        <v>631</v>
      </c>
      <c r="C40" s="162" t="s">
        <v>632</v>
      </c>
      <c r="D40" s="163" t="s">
        <v>633</v>
      </c>
    </row>
    <row r="41" spans="2:4" s="164" customFormat="1" x14ac:dyDescent="0.25">
      <c r="B41" s="161" t="s">
        <v>634</v>
      </c>
      <c r="C41" s="162" t="s">
        <v>635</v>
      </c>
      <c r="D41" s="163" t="s">
        <v>636</v>
      </c>
    </row>
    <row r="42" spans="2:4" s="164" customFormat="1" x14ac:dyDescent="0.25">
      <c r="B42" s="161" t="s">
        <v>637</v>
      </c>
      <c r="C42" s="162" t="s">
        <v>638</v>
      </c>
      <c r="D42" s="163" t="s">
        <v>639</v>
      </c>
    </row>
    <row r="43" spans="2:4" s="164" customFormat="1" x14ac:dyDescent="0.25">
      <c r="B43" s="161" t="s">
        <v>640</v>
      </c>
      <c r="C43" s="162" t="s">
        <v>641</v>
      </c>
      <c r="D43" s="163" t="s">
        <v>642</v>
      </c>
    </row>
    <row r="44" spans="2:4" s="164" customFormat="1" x14ac:dyDescent="0.25">
      <c r="B44" s="161" t="s">
        <v>643</v>
      </c>
      <c r="C44" s="162" t="s">
        <v>644</v>
      </c>
      <c r="D44" s="163" t="s">
        <v>645</v>
      </c>
    </row>
    <row r="45" spans="2:4" s="164" customFormat="1" x14ac:dyDescent="0.25">
      <c r="B45" s="161" t="s">
        <v>646</v>
      </c>
      <c r="C45" s="162" t="s">
        <v>647</v>
      </c>
      <c r="D45" s="163" t="s">
        <v>648</v>
      </c>
    </row>
    <row r="46" spans="2:4" s="164" customFormat="1" x14ac:dyDescent="0.25">
      <c r="B46" s="161" t="s">
        <v>649</v>
      </c>
      <c r="C46" s="162" t="s">
        <v>650</v>
      </c>
      <c r="D46" s="163" t="s">
        <v>651</v>
      </c>
    </row>
    <row r="47" spans="2:4" s="164" customFormat="1" x14ac:dyDescent="0.25">
      <c r="B47" s="161" t="s">
        <v>652</v>
      </c>
      <c r="C47" s="162" t="s">
        <v>653</v>
      </c>
      <c r="D47" s="163" t="s">
        <v>654</v>
      </c>
    </row>
    <row r="48" spans="2:4" s="164" customFormat="1" x14ac:dyDescent="0.25">
      <c r="B48" s="161" t="s">
        <v>655</v>
      </c>
      <c r="C48" s="162" t="s">
        <v>656</v>
      </c>
      <c r="D48" s="163" t="s">
        <v>657</v>
      </c>
    </row>
    <row r="49" spans="2:4" s="164" customFormat="1" x14ac:dyDescent="0.25">
      <c r="B49" s="161" t="s">
        <v>658</v>
      </c>
      <c r="C49" s="162" t="s">
        <v>659</v>
      </c>
      <c r="D49" s="163" t="s">
        <v>660</v>
      </c>
    </row>
  </sheetData>
  <sheetProtection algorithmName="SHA-512" hashValue="Rn8wwchkaF95mocixMWkRh8t7mgNJN2bHRfSL2ltJnvaQypAJrwILLyFlvzDWMmn3nJ9Eqsh4rTIv9q4ISzL/Q==" saltValue="fPPxUwAjQT0whwenNY0r5w==" spinCount="100000" sheet="1" objects="1" scenarios="1" formatCells="0" formatColumns="0" formatRows="0" autoFilter="0"/>
  <autoFilter ref="B3:D49" xr:uid="{00000000-0009-0000-0000-000002000000}"/>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74F6F-586D-477A-9FDB-E60F11035DAE}">
  <sheetPr codeName="Hoja6">
    <tabColor theme="4" tint="0.79998168889431442"/>
  </sheetPr>
  <dimension ref="A1:O101"/>
  <sheetViews>
    <sheetView showGridLines="0" topLeftCell="A30" zoomScale="90" zoomScaleNormal="90" workbookViewId="0">
      <selection activeCell="I41" sqref="I41"/>
    </sheetView>
  </sheetViews>
  <sheetFormatPr baseColWidth="10" defaultColWidth="11.42578125" defaultRowHeight="22.5" customHeight="1" x14ac:dyDescent="0.25"/>
  <cols>
    <col min="1" max="1" width="2.5703125" style="2" customWidth="1"/>
    <col min="2" max="2" width="4.42578125" style="2" customWidth="1"/>
    <col min="3" max="3" width="17.140625" style="2" customWidth="1"/>
    <col min="4" max="4" width="12.85546875" style="2" customWidth="1"/>
    <col min="5" max="6" width="24.5703125" style="2" customWidth="1"/>
    <col min="7" max="7" width="15" style="2" customWidth="1"/>
    <col min="8" max="8" width="12.7109375" style="6" customWidth="1"/>
    <col min="9" max="9" width="22.5703125" style="2" customWidth="1"/>
    <col min="10" max="10" width="18.42578125" style="2" customWidth="1"/>
    <col min="11" max="11" width="11.42578125" style="2"/>
    <col min="12" max="12" width="7.140625" style="2" customWidth="1"/>
    <col min="13" max="13" width="11.42578125" style="2"/>
    <col min="14" max="14" width="5.42578125" style="6" customWidth="1"/>
    <col min="15" max="16384" width="11.42578125" style="2"/>
  </cols>
  <sheetData>
    <row r="1" spans="1:14" ht="15" hidden="1" x14ac:dyDescent="0.25">
      <c r="A1" s="23" t="s">
        <v>375</v>
      </c>
    </row>
    <row r="2" spans="1:14" ht="15" hidden="1" x14ac:dyDescent="0.25">
      <c r="B2" s="1" t="s">
        <v>55</v>
      </c>
      <c r="I2" s="1"/>
    </row>
    <row r="3" spans="1:14" ht="14.25" hidden="1" x14ac:dyDescent="0.25">
      <c r="C3" s="2" t="s">
        <v>340</v>
      </c>
      <c r="G3" s="6" t="s">
        <v>57</v>
      </c>
      <c r="H3" s="6">
        <v>1</v>
      </c>
    </row>
    <row r="4" spans="1:14" ht="14.25" hidden="1" x14ac:dyDescent="0.25">
      <c r="C4" s="2" t="s">
        <v>342</v>
      </c>
      <c r="G4" s="6" t="s">
        <v>58</v>
      </c>
      <c r="H4" s="6">
        <v>2</v>
      </c>
    </row>
    <row r="5" spans="1:14" ht="14.25" hidden="1" x14ac:dyDescent="0.25">
      <c r="C5" s="2" t="s">
        <v>341</v>
      </c>
      <c r="G5" s="6" t="s">
        <v>59</v>
      </c>
      <c r="H5" s="6">
        <v>3</v>
      </c>
    </row>
    <row r="6" spans="1:14" ht="14.25" hidden="1" x14ac:dyDescent="0.25"/>
    <row r="7" spans="1:14" ht="15" hidden="1" x14ac:dyDescent="0.25">
      <c r="A7" s="23" t="s">
        <v>379</v>
      </c>
    </row>
    <row r="8" spans="1:14" ht="15" hidden="1" x14ac:dyDescent="0.25">
      <c r="B8" s="1" t="s">
        <v>61</v>
      </c>
    </row>
    <row r="9" spans="1:14" ht="14.25" hidden="1" x14ac:dyDescent="0.25">
      <c r="C9" s="2" t="s">
        <v>63</v>
      </c>
      <c r="F9" s="6">
        <v>1</v>
      </c>
      <c r="G9" s="2" t="s">
        <v>310</v>
      </c>
    </row>
    <row r="10" spans="1:14" s="1" customFormat="1" ht="15" hidden="1" x14ac:dyDescent="0.25">
      <c r="C10" s="2" t="s">
        <v>987</v>
      </c>
      <c r="F10" s="6">
        <v>2</v>
      </c>
      <c r="G10" s="2" t="s">
        <v>311</v>
      </c>
      <c r="H10" s="5"/>
      <c r="N10" s="5"/>
    </row>
    <row r="11" spans="1:14" ht="14.25" hidden="1" x14ac:dyDescent="0.25"/>
    <row r="12" spans="1:14" ht="15" hidden="1" x14ac:dyDescent="0.25">
      <c r="B12" s="1" t="s">
        <v>192</v>
      </c>
    </row>
    <row r="13" spans="1:14" ht="14.25" hidden="1" x14ac:dyDescent="0.25">
      <c r="C13" s="2" t="s">
        <v>194</v>
      </c>
      <c r="D13" s="6">
        <v>1</v>
      </c>
    </row>
    <row r="14" spans="1:14" ht="14.25" hidden="1" x14ac:dyDescent="0.25">
      <c r="C14" s="2" t="s">
        <v>193</v>
      </c>
      <c r="D14" s="6">
        <v>2</v>
      </c>
    </row>
    <row r="15" spans="1:14" ht="14.25" hidden="1" x14ac:dyDescent="0.25">
      <c r="C15" s="2" t="s">
        <v>63</v>
      </c>
      <c r="D15" s="6">
        <v>1</v>
      </c>
    </row>
    <row r="16" spans="1:14" ht="14.25" hidden="1" x14ac:dyDescent="0.25">
      <c r="C16" s="2" t="s">
        <v>62</v>
      </c>
      <c r="D16" s="6">
        <v>2</v>
      </c>
    </row>
    <row r="17" spans="1:15" ht="14.25" hidden="1" x14ac:dyDescent="0.25">
      <c r="D17" s="6"/>
    </row>
    <row r="18" spans="1:15" s="1" customFormat="1" ht="15" hidden="1" x14ac:dyDescent="0.25">
      <c r="A18" s="23" t="s">
        <v>378</v>
      </c>
      <c r="H18" s="5"/>
      <c r="N18" s="5"/>
    </row>
    <row r="19" spans="1:15" ht="15" hidden="1" x14ac:dyDescent="0.25">
      <c r="B19" s="1" t="s">
        <v>261</v>
      </c>
    </row>
    <row r="20" spans="1:15" ht="14.25" hidden="1" x14ac:dyDescent="0.25">
      <c r="C20" s="2" t="s">
        <v>262</v>
      </c>
    </row>
    <row r="21" spans="1:15" ht="14.25" hidden="1" x14ac:dyDescent="0.25">
      <c r="C21" s="2" t="s">
        <v>263</v>
      </c>
    </row>
    <row r="22" spans="1:15" ht="14.25" hidden="1" x14ac:dyDescent="0.25">
      <c r="C22" s="2" t="s">
        <v>264</v>
      </c>
    </row>
    <row r="23" spans="1:15" ht="14.25" hidden="1" x14ac:dyDescent="0.25"/>
    <row r="24" spans="1:15" ht="15" hidden="1" x14ac:dyDescent="0.25">
      <c r="B24" s="1" t="s">
        <v>265</v>
      </c>
      <c r="E24" s="1" t="s">
        <v>345</v>
      </c>
    </row>
    <row r="25" spans="1:15" ht="15" hidden="1" x14ac:dyDescent="0.25">
      <c r="C25" s="2" t="s">
        <v>266</v>
      </c>
      <c r="E25" s="13" t="s">
        <v>272</v>
      </c>
      <c r="F25" s="13" t="s">
        <v>273</v>
      </c>
      <c r="K25" s="3"/>
      <c r="L25" s="3"/>
      <c r="N25" s="4">
        <v>1</v>
      </c>
      <c r="O25" s="2" t="s">
        <v>40</v>
      </c>
    </row>
    <row r="26" spans="1:15" ht="14.25" hidden="1" x14ac:dyDescent="0.25">
      <c r="C26" s="2" t="s">
        <v>267</v>
      </c>
      <c r="E26" s="11" t="s">
        <v>4</v>
      </c>
      <c r="F26" s="11">
        <v>4</v>
      </c>
      <c r="K26" s="3"/>
      <c r="L26" s="3"/>
      <c r="N26" s="4">
        <v>2</v>
      </c>
      <c r="O26" s="2" t="s">
        <v>41</v>
      </c>
    </row>
    <row r="27" spans="1:15" ht="15" hidden="1" x14ac:dyDescent="0.25">
      <c r="B27" s="1" t="s">
        <v>268</v>
      </c>
      <c r="E27" s="11" t="s">
        <v>12</v>
      </c>
      <c r="F27" s="11">
        <v>6</v>
      </c>
      <c r="K27" s="3"/>
      <c r="L27" s="3"/>
      <c r="N27" s="4">
        <v>3</v>
      </c>
      <c r="O27" s="2" t="s">
        <v>42</v>
      </c>
    </row>
    <row r="28" spans="1:15" ht="14.25" hidden="1" x14ac:dyDescent="0.25">
      <c r="C28" s="2" t="s">
        <v>213</v>
      </c>
      <c r="E28" s="11" t="s">
        <v>5</v>
      </c>
      <c r="F28" s="11">
        <v>8</v>
      </c>
      <c r="K28" s="3"/>
      <c r="L28" s="3"/>
      <c r="N28" s="4">
        <v>4</v>
      </c>
      <c r="O28" s="2" t="s">
        <v>43</v>
      </c>
    </row>
    <row r="29" spans="1:15" ht="14.25" hidden="1" x14ac:dyDescent="0.25">
      <c r="C29" s="2" t="s">
        <v>214</v>
      </c>
      <c r="E29" s="11" t="s">
        <v>6</v>
      </c>
      <c r="F29" s="11">
        <v>10</v>
      </c>
      <c r="K29" s="3"/>
      <c r="L29" s="3"/>
      <c r="N29" s="4">
        <v>5</v>
      </c>
      <c r="O29" s="2" t="s">
        <v>44</v>
      </c>
    </row>
    <row r="30" spans="1:15" ht="14.25" x14ac:dyDescent="0.25">
      <c r="E30" s="6"/>
      <c r="F30" s="6"/>
      <c r="K30" s="3"/>
      <c r="L30" s="3"/>
      <c r="N30" s="4"/>
    </row>
    <row r="31" spans="1:15" ht="15" x14ac:dyDescent="0.25">
      <c r="A31" s="23" t="s">
        <v>380</v>
      </c>
      <c r="E31" s="6"/>
      <c r="F31" s="6"/>
      <c r="K31" s="3"/>
      <c r="L31" s="3"/>
      <c r="N31" s="4"/>
    </row>
    <row r="32" spans="1:15" ht="15.75" thickBot="1" x14ac:dyDescent="0.3">
      <c r="B32" s="1" t="s">
        <v>271</v>
      </c>
      <c r="H32" s="5"/>
      <c r="K32" s="3"/>
      <c r="L32" s="3"/>
      <c r="N32" s="260">
        <v>6</v>
      </c>
    </row>
    <row r="33" spans="2:14" ht="22.5" customHeight="1" thickBot="1" x14ac:dyDescent="0.3">
      <c r="C33" s="37" t="s">
        <v>272</v>
      </c>
      <c r="D33" s="38" t="s">
        <v>273</v>
      </c>
      <c r="E33" s="307" t="s">
        <v>352</v>
      </c>
      <c r="F33" s="308"/>
    </row>
    <row r="34" spans="2:14" s="1" customFormat="1" ht="57" customHeight="1" x14ac:dyDescent="0.25">
      <c r="C34" s="33" t="s">
        <v>1</v>
      </c>
      <c r="D34" s="34">
        <v>4</v>
      </c>
      <c r="E34" s="39" t="s">
        <v>988</v>
      </c>
      <c r="F34" s="40" t="s">
        <v>355</v>
      </c>
      <c r="H34" s="6"/>
      <c r="I34" s="2"/>
      <c r="J34" s="2"/>
      <c r="N34" s="5"/>
    </row>
    <row r="35" spans="2:14" ht="31.9" customHeight="1" x14ac:dyDescent="0.25">
      <c r="C35" s="28" t="s">
        <v>11</v>
      </c>
      <c r="D35" s="11">
        <v>6</v>
      </c>
      <c r="E35" s="36" t="s">
        <v>989</v>
      </c>
      <c r="F35" s="29" t="s">
        <v>356</v>
      </c>
    </row>
    <row r="36" spans="2:14" ht="31.9" customHeight="1" x14ac:dyDescent="0.25">
      <c r="C36" s="28" t="s">
        <v>2</v>
      </c>
      <c r="D36" s="11">
        <v>8</v>
      </c>
      <c r="E36" s="36" t="s">
        <v>353</v>
      </c>
      <c r="F36" s="29" t="s">
        <v>357</v>
      </c>
    </row>
    <row r="37" spans="2:14" ht="31.9" customHeight="1" thickBot="1" x14ac:dyDescent="0.3">
      <c r="C37" s="30" t="s">
        <v>3</v>
      </c>
      <c r="D37" s="35">
        <v>10</v>
      </c>
      <c r="E37" s="41" t="s">
        <v>354</v>
      </c>
      <c r="F37" s="31" t="s">
        <v>358</v>
      </c>
    </row>
    <row r="38" spans="2:14" ht="12.6" customHeight="1" x14ac:dyDescent="0.25"/>
    <row r="39" spans="2:14" ht="22.5" customHeight="1" thickBot="1" x14ac:dyDescent="0.3">
      <c r="B39" s="1" t="s">
        <v>274</v>
      </c>
      <c r="H39" s="5"/>
      <c r="I39" s="1"/>
      <c r="J39" s="1"/>
    </row>
    <row r="40" spans="2:14" ht="22.5" customHeight="1" thickBot="1" x14ac:dyDescent="0.3">
      <c r="C40" s="37" t="s">
        <v>272</v>
      </c>
      <c r="D40" s="38" t="s">
        <v>273</v>
      </c>
      <c r="E40" s="307" t="s">
        <v>352</v>
      </c>
      <c r="F40" s="308"/>
    </row>
    <row r="41" spans="2:14" ht="59.25" customHeight="1" x14ac:dyDescent="0.25">
      <c r="C41" s="33" t="s">
        <v>4</v>
      </c>
      <c r="D41" s="34">
        <v>4</v>
      </c>
      <c r="E41" s="311" t="s">
        <v>990</v>
      </c>
      <c r="F41" s="312"/>
    </row>
    <row r="42" spans="2:14" ht="59.25" customHeight="1" x14ac:dyDescent="0.25">
      <c r="C42" s="28" t="s">
        <v>12</v>
      </c>
      <c r="D42" s="11">
        <v>6</v>
      </c>
      <c r="E42" s="309" t="s">
        <v>991</v>
      </c>
      <c r="F42" s="313"/>
    </row>
    <row r="43" spans="2:14" ht="59.25" customHeight="1" x14ac:dyDescent="0.25">
      <c r="C43" s="28" t="s">
        <v>5</v>
      </c>
      <c r="D43" s="11">
        <v>8</v>
      </c>
      <c r="E43" s="309" t="s">
        <v>992</v>
      </c>
      <c r="F43" s="313"/>
    </row>
    <row r="44" spans="2:14" ht="59.25" customHeight="1" thickBot="1" x14ac:dyDescent="0.3">
      <c r="C44" s="30" t="s">
        <v>6</v>
      </c>
      <c r="D44" s="35">
        <v>10</v>
      </c>
      <c r="E44" s="314" t="s">
        <v>993</v>
      </c>
      <c r="F44" s="315"/>
    </row>
    <row r="45" spans="2:14" ht="9.6" customHeight="1" x14ac:dyDescent="0.25">
      <c r="J45" s="1"/>
    </row>
    <row r="46" spans="2:14" ht="23.45" customHeight="1" x14ac:dyDescent="0.25">
      <c r="B46" s="1" t="s">
        <v>277</v>
      </c>
    </row>
    <row r="47" spans="2:14" ht="23.45" customHeight="1" x14ac:dyDescent="0.25">
      <c r="B47" s="1"/>
      <c r="C47" s="46" t="s">
        <v>272</v>
      </c>
      <c r="D47" s="46" t="s">
        <v>273</v>
      </c>
      <c r="E47" s="310" t="s">
        <v>278</v>
      </c>
      <c r="F47" s="310"/>
      <c r="G47" s="310"/>
      <c r="H47" s="310"/>
    </row>
    <row r="48" spans="2:14" ht="30" customHeight="1" x14ac:dyDescent="0.25">
      <c r="B48" s="1"/>
      <c r="C48" s="11" t="s">
        <v>1</v>
      </c>
      <c r="D48" s="11">
        <v>1</v>
      </c>
      <c r="E48" s="11" t="s">
        <v>282</v>
      </c>
      <c r="F48" s="309" t="s">
        <v>665</v>
      </c>
      <c r="G48" s="309"/>
      <c r="H48" s="309"/>
    </row>
    <row r="49" spans="1:10" ht="30" customHeight="1" x14ac:dyDescent="0.25">
      <c r="B49" s="1"/>
      <c r="C49" s="11" t="s">
        <v>11</v>
      </c>
      <c r="D49" s="11">
        <v>2</v>
      </c>
      <c r="E49" s="11" t="s">
        <v>281</v>
      </c>
      <c r="F49" s="309" t="s">
        <v>666</v>
      </c>
      <c r="G49" s="309"/>
      <c r="H49" s="309"/>
    </row>
    <row r="50" spans="1:10" ht="30" customHeight="1" x14ac:dyDescent="0.25">
      <c r="B50" s="1"/>
      <c r="C50" s="11" t="s">
        <v>2</v>
      </c>
      <c r="D50" s="11">
        <v>3</v>
      </c>
      <c r="E50" s="11" t="s">
        <v>280</v>
      </c>
      <c r="F50" s="309" t="s">
        <v>667</v>
      </c>
      <c r="G50" s="309"/>
      <c r="H50" s="309"/>
    </row>
    <row r="51" spans="1:10" ht="30" customHeight="1" x14ac:dyDescent="0.25">
      <c r="C51" s="11" t="s">
        <v>3</v>
      </c>
      <c r="D51" s="11">
        <v>4</v>
      </c>
      <c r="E51" s="11" t="s">
        <v>279</v>
      </c>
      <c r="F51" s="309" t="s">
        <v>668</v>
      </c>
      <c r="G51" s="309"/>
      <c r="H51" s="309"/>
    </row>
    <row r="52" spans="1:10" ht="12" customHeight="1" x14ac:dyDescent="0.25"/>
    <row r="53" spans="1:10" ht="22.5" customHeight="1" x14ac:dyDescent="0.25">
      <c r="B53" s="1" t="s">
        <v>283</v>
      </c>
    </row>
    <row r="54" spans="1:10" ht="7.9" customHeight="1" x14ac:dyDescent="0.25"/>
    <row r="55" spans="1:10" ht="22.5" customHeight="1" x14ac:dyDescent="0.25">
      <c r="B55" s="1"/>
      <c r="E55" s="25" t="s">
        <v>14</v>
      </c>
      <c r="F55" s="25" t="s">
        <v>15</v>
      </c>
      <c r="G55" s="1"/>
    </row>
    <row r="56" spans="1:10" ht="22.5" customHeight="1" x14ac:dyDescent="0.25">
      <c r="B56" s="22" t="str">
        <f>D56</f>
        <v>RB</v>
      </c>
      <c r="C56" s="42" t="s">
        <v>284</v>
      </c>
      <c r="D56" s="42" t="s">
        <v>285</v>
      </c>
      <c r="E56" s="14">
        <v>0</v>
      </c>
      <c r="F56" s="15">
        <v>24</v>
      </c>
      <c r="G56" s="4">
        <v>1</v>
      </c>
    </row>
    <row r="57" spans="1:10" ht="22.5" customHeight="1" x14ac:dyDescent="0.25">
      <c r="B57" s="22" t="str">
        <f>D57</f>
        <v>RM</v>
      </c>
      <c r="C57" s="43" t="s">
        <v>286</v>
      </c>
      <c r="D57" s="43" t="s">
        <v>287</v>
      </c>
      <c r="E57" s="18">
        <v>24</v>
      </c>
      <c r="F57" s="19">
        <v>40</v>
      </c>
      <c r="G57" s="4">
        <v>2</v>
      </c>
      <c r="H57" s="5"/>
      <c r="I57" s="1"/>
      <c r="J57" s="1"/>
    </row>
    <row r="58" spans="1:10" ht="22.5" customHeight="1" x14ac:dyDescent="0.25">
      <c r="B58" s="22" t="str">
        <f>D58</f>
        <v>RA</v>
      </c>
      <c r="C58" s="44" t="s">
        <v>288</v>
      </c>
      <c r="D58" s="44" t="s">
        <v>289</v>
      </c>
      <c r="E58" s="20">
        <v>40</v>
      </c>
      <c r="F58" s="21">
        <v>64</v>
      </c>
      <c r="G58" s="4">
        <v>3</v>
      </c>
    </row>
    <row r="59" spans="1:10" ht="22.5" customHeight="1" x14ac:dyDescent="0.25">
      <c r="B59" s="22" t="str">
        <f>D59</f>
        <v>RMA</v>
      </c>
      <c r="C59" s="45" t="s">
        <v>290</v>
      </c>
      <c r="D59" s="45" t="s">
        <v>291</v>
      </c>
      <c r="E59" s="16">
        <v>64</v>
      </c>
      <c r="F59" s="17">
        <v>100</v>
      </c>
      <c r="G59" s="4">
        <v>4</v>
      </c>
    </row>
    <row r="60" spans="1:10" ht="12" customHeight="1" x14ac:dyDescent="0.25">
      <c r="C60" s="4"/>
      <c r="D60" s="4"/>
      <c r="F60" s="3"/>
      <c r="G60" s="4"/>
    </row>
    <row r="61" spans="1:10" ht="16.149999999999999" customHeight="1" x14ac:dyDescent="0.25">
      <c r="A61" s="23" t="s">
        <v>377</v>
      </c>
      <c r="C61" s="4"/>
      <c r="D61" s="4"/>
      <c r="F61" s="3"/>
      <c r="G61" s="4"/>
    </row>
    <row r="62" spans="1:10" ht="22.5" customHeight="1" x14ac:dyDescent="0.25">
      <c r="B62" s="1" t="s">
        <v>16</v>
      </c>
    </row>
    <row r="63" spans="1:10" ht="22.5" customHeight="1" thickBot="1" x14ac:dyDescent="0.3">
      <c r="C63" s="1" t="s">
        <v>294</v>
      </c>
    </row>
    <row r="64" spans="1:10" ht="30" customHeight="1" x14ac:dyDescent="0.25">
      <c r="C64" s="320" t="s">
        <v>295</v>
      </c>
      <c r="D64" s="321"/>
      <c r="E64" s="279">
        <v>1</v>
      </c>
      <c r="F64" s="311" t="s">
        <v>300</v>
      </c>
      <c r="G64" s="311"/>
      <c r="H64" s="311"/>
      <c r="I64" s="311"/>
      <c r="J64" s="312"/>
    </row>
    <row r="65" spans="2:10" ht="30" customHeight="1" x14ac:dyDescent="0.25">
      <c r="C65" s="299" t="s">
        <v>296</v>
      </c>
      <c r="D65" s="300"/>
      <c r="E65" s="280">
        <v>2</v>
      </c>
      <c r="F65" s="309" t="s">
        <v>301</v>
      </c>
      <c r="G65" s="309"/>
      <c r="H65" s="309"/>
      <c r="I65" s="309"/>
      <c r="J65" s="313"/>
    </row>
    <row r="66" spans="2:10" ht="30" customHeight="1" x14ac:dyDescent="0.25">
      <c r="C66" s="299" t="s">
        <v>17</v>
      </c>
      <c r="D66" s="300"/>
      <c r="E66" s="280">
        <v>3</v>
      </c>
      <c r="F66" s="309" t="s">
        <v>302</v>
      </c>
      <c r="G66" s="309"/>
      <c r="H66" s="309"/>
      <c r="I66" s="309"/>
      <c r="J66" s="313"/>
    </row>
    <row r="67" spans="2:10" ht="30" customHeight="1" x14ac:dyDescent="0.25">
      <c r="C67" s="299" t="s">
        <v>19</v>
      </c>
      <c r="D67" s="300"/>
      <c r="E67" s="280">
        <v>4</v>
      </c>
      <c r="F67" s="309" t="s">
        <v>303</v>
      </c>
      <c r="G67" s="309"/>
      <c r="H67" s="309"/>
      <c r="I67" s="309"/>
      <c r="J67" s="313"/>
    </row>
    <row r="68" spans="2:10" ht="30" customHeight="1" thickBot="1" x14ac:dyDescent="0.3">
      <c r="C68" s="301" t="s">
        <v>18</v>
      </c>
      <c r="D68" s="302"/>
      <c r="E68" s="281">
        <v>5</v>
      </c>
      <c r="F68" s="314" t="s">
        <v>304</v>
      </c>
      <c r="G68" s="314"/>
      <c r="H68" s="314"/>
      <c r="I68" s="314"/>
      <c r="J68" s="315"/>
    </row>
    <row r="69" spans="2:10" ht="22.15" hidden="1" customHeight="1" x14ac:dyDescent="0.25">
      <c r="E69" s="6">
        <v>6</v>
      </c>
    </row>
    <row r="70" spans="2:10" ht="22.5" customHeight="1" thickBot="1" x14ac:dyDescent="0.3">
      <c r="C70" s="1" t="s">
        <v>293</v>
      </c>
    </row>
    <row r="71" spans="2:10" ht="30" customHeight="1" x14ac:dyDescent="0.25">
      <c r="C71" s="303" t="s">
        <v>306</v>
      </c>
      <c r="D71" s="304"/>
      <c r="E71" s="34">
        <v>1</v>
      </c>
      <c r="F71" s="311" t="s">
        <v>305</v>
      </c>
      <c r="G71" s="311"/>
      <c r="H71" s="311"/>
      <c r="I71" s="311"/>
      <c r="J71" s="312"/>
    </row>
    <row r="72" spans="2:10" ht="30" customHeight="1" x14ac:dyDescent="0.25">
      <c r="C72" s="305" t="s">
        <v>297</v>
      </c>
      <c r="D72" s="306"/>
      <c r="E72" s="11">
        <v>3</v>
      </c>
      <c r="F72" s="309" t="s">
        <v>307</v>
      </c>
      <c r="G72" s="309"/>
      <c r="H72" s="309"/>
      <c r="I72" s="309"/>
      <c r="J72" s="313"/>
    </row>
    <row r="73" spans="2:10" ht="30" customHeight="1" x14ac:dyDescent="0.25">
      <c r="C73" s="305" t="s">
        <v>298</v>
      </c>
      <c r="D73" s="306"/>
      <c r="E73" s="11">
        <v>4</v>
      </c>
      <c r="F73" s="309" t="s">
        <v>308</v>
      </c>
      <c r="G73" s="309"/>
      <c r="H73" s="309"/>
      <c r="I73" s="309"/>
      <c r="J73" s="313"/>
    </row>
    <row r="74" spans="2:10" ht="28.5" customHeight="1" thickBot="1" x14ac:dyDescent="0.3">
      <c r="C74" s="316" t="s">
        <v>299</v>
      </c>
      <c r="D74" s="317"/>
      <c r="E74" s="35">
        <v>5</v>
      </c>
      <c r="F74" s="314" t="s">
        <v>309</v>
      </c>
      <c r="G74" s="314"/>
      <c r="H74" s="314"/>
      <c r="I74" s="314"/>
      <c r="J74" s="315"/>
    </row>
    <row r="75" spans="2:10" ht="14.25" x14ac:dyDescent="0.25">
      <c r="E75" s="6">
        <v>6</v>
      </c>
    </row>
    <row r="76" spans="2:10" ht="15" hidden="1" x14ac:dyDescent="0.25">
      <c r="B76" s="23" t="s">
        <v>376</v>
      </c>
    </row>
    <row r="77" spans="2:10" ht="15" hidden="1" x14ac:dyDescent="0.25">
      <c r="B77" s="1" t="s">
        <v>347</v>
      </c>
    </row>
    <row r="78" spans="2:10" ht="14.25" hidden="1" x14ac:dyDescent="0.25">
      <c r="C78" s="2" t="s">
        <v>349</v>
      </c>
      <c r="J78" s="6">
        <v>1</v>
      </c>
    </row>
    <row r="79" spans="2:10" ht="14.25" hidden="1" x14ac:dyDescent="0.25">
      <c r="C79" s="27" t="s">
        <v>350</v>
      </c>
      <c r="D79" s="26"/>
      <c r="E79" s="26"/>
      <c r="J79" s="6">
        <v>2</v>
      </c>
    </row>
    <row r="80" spans="2:10" ht="14.25" hidden="1" x14ac:dyDescent="0.25">
      <c r="C80" s="27" t="s">
        <v>351</v>
      </c>
      <c r="D80" s="26"/>
      <c r="E80" s="26"/>
      <c r="J80" s="6">
        <v>3</v>
      </c>
    </row>
    <row r="81" spans="2:10" ht="14.25" hidden="1" x14ac:dyDescent="0.25">
      <c r="C81" s="27" t="s">
        <v>348</v>
      </c>
      <c r="D81" s="26"/>
      <c r="E81" s="26"/>
      <c r="J81" s="6">
        <v>4</v>
      </c>
    </row>
    <row r="82" spans="2:10" ht="14.25" hidden="1" x14ac:dyDescent="0.25"/>
    <row r="83" spans="2:10" ht="14.25" hidden="1" x14ac:dyDescent="0.25">
      <c r="F83" s="6"/>
      <c r="G83" s="6"/>
    </row>
    <row r="84" spans="2:10" ht="15.75" hidden="1" thickBot="1" x14ac:dyDescent="0.3">
      <c r="B84" s="1" t="s">
        <v>361</v>
      </c>
    </row>
    <row r="85" spans="2:10" ht="15" hidden="1" x14ac:dyDescent="0.25">
      <c r="C85" s="318" t="s">
        <v>32</v>
      </c>
      <c r="D85" s="319"/>
      <c r="E85" s="318" t="s">
        <v>13</v>
      </c>
      <c r="F85" s="319"/>
      <c r="G85" s="49" t="s">
        <v>362</v>
      </c>
    </row>
    <row r="86" spans="2:10" ht="14.25" hidden="1" x14ac:dyDescent="0.25">
      <c r="C86" s="28" t="s">
        <v>213</v>
      </c>
      <c r="D86" s="29" t="s">
        <v>363</v>
      </c>
      <c r="E86" s="32" t="s">
        <v>213</v>
      </c>
      <c r="F86" s="29" t="s">
        <v>365</v>
      </c>
      <c r="G86" s="47" t="s">
        <v>213</v>
      </c>
    </row>
    <row r="87" spans="2:10" ht="14.25" hidden="1" x14ac:dyDescent="0.25">
      <c r="C87" s="28" t="s">
        <v>213</v>
      </c>
      <c r="D87" s="29" t="s">
        <v>363</v>
      </c>
      <c r="E87" s="28" t="s">
        <v>214</v>
      </c>
      <c r="F87" s="29" t="s">
        <v>670</v>
      </c>
      <c r="G87" s="47" t="s">
        <v>214</v>
      </c>
    </row>
    <row r="88" spans="2:10" ht="14.25" hidden="1" x14ac:dyDescent="0.25">
      <c r="C88" s="28" t="s">
        <v>214</v>
      </c>
      <c r="D88" s="29" t="s">
        <v>364</v>
      </c>
      <c r="E88" s="28" t="s">
        <v>213</v>
      </c>
      <c r="F88" s="29" t="s">
        <v>365</v>
      </c>
      <c r="G88" s="47" t="s">
        <v>214</v>
      </c>
    </row>
    <row r="89" spans="2:10" ht="15" hidden="1" thickBot="1" x14ac:dyDescent="0.3">
      <c r="C89" s="30" t="s">
        <v>214</v>
      </c>
      <c r="D89" s="31" t="s">
        <v>364</v>
      </c>
      <c r="E89" s="30" t="s">
        <v>214</v>
      </c>
      <c r="F89" s="31" t="s">
        <v>670</v>
      </c>
      <c r="G89" s="48" t="s">
        <v>214</v>
      </c>
    </row>
    <row r="90" spans="2:10" ht="14.25" hidden="1" x14ac:dyDescent="0.25"/>
    <row r="91" spans="2:10" ht="15" hidden="1" x14ac:dyDescent="0.25">
      <c r="B91" s="1" t="s">
        <v>504</v>
      </c>
    </row>
    <row r="92" spans="2:10" ht="14.25" hidden="1" x14ac:dyDescent="0.25">
      <c r="C92" s="2" t="s">
        <v>505</v>
      </c>
    </row>
    <row r="93" spans="2:10" ht="14.25" hidden="1" x14ac:dyDescent="0.25">
      <c r="C93" s="2" t="s">
        <v>506</v>
      </c>
    </row>
    <row r="94" spans="2:10" ht="14.25" hidden="1" x14ac:dyDescent="0.25">
      <c r="C94" s="2" t="s">
        <v>507</v>
      </c>
    </row>
    <row r="95" spans="2:10" ht="14.25" hidden="1" x14ac:dyDescent="0.25"/>
    <row r="96" spans="2:10" ht="15" hidden="1" x14ac:dyDescent="0.25">
      <c r="B96" s="1" t="s">
        <v>661</v>
      </c>
    </row>
    <row r="97" spans="3:3" ht="14.25" hidden="1" x14ac:dyDescent="0.25">
      <c r="C97" s="2" t="s">
        <v>1045</v>
      </c>
    </row>
    <row r="98" spans="3:3" ht="14.25" hidden="1" x14ac:dyDescent="0.25">
      <c r="C98" s="2" t="s">
        <v>1046</v>
      </c>
    </row>
    <row r="99" spans="3:3" ht="14.25" hidden="1" x14ac:dyDescent="0.25">
      <c r="C99" s="2" t="s">
        <v>1047</v>
      </c>
    </row>
    <row r="100" spans="3:3" ht="14.25" hidden="1" x14ac:dyDescent="0.25">
      <c r="C100" s="2" t="s">
        <v>492</v>
      </c>
    </row>
    <row r="101" spans="3:3" ht="14.25" x14ac:dyDescent="0.25"/>
  </sheetData>
  <sheetProtection algorithmName="SHA-512" hashValue="frLYgY09gcL2VXxJubwXiNuOmRpB2uCrLEUtXX+vyrOZoTNe1ReuF/JI6hn1BrR6W7o1uExxJjK85guSERWogA==" saltValue="QsW1cnQ8Sv2IP1PuKsDUgA==" spinCount="100000" sheet="1" formatCells="0" formatColumns="0" formatRows="0" autoFilter="0"/>
  <mergeCells count="31">
    <mergeCell ref="C73:D73"/>
    <mergeCell ref="C74:D74"/>
    <mergeCell ref="C85:D85"/>
    <mergeCell ref="E85:F85"/>
    <mergeCell ref="F64:J64"/>
    <mergeCell ref="F65:J65"/>
    <mergeCell ref="F66:J66"/>
    <mergeCell ref="F67:J67"/>
    <mergeCell ref="F68:J68"/>
    <mergeCell ref="F73:J73"/>
    <mergeCell ref="F74:J74"/>
    <mergeCell ref="C64:D64"/>
    <mergeCell ref="C65:D65"/>
    <mergeCell ref="C66:D66"/>
    <mergeCell ref="F71:J71"/>
    <mergeCell ref="F72:J72"/>
    <mergeCell ref="C67:D67"/>
    <mergeCell ref="C68:D68"/>
    <mergeCell ref="C71:D71"/>
    <mergeCell ref="C72:D72"/>
    <mergeCell ref="E33:F33"/>
    <mergeCell ref="F48:H48"/>
    <mergeCell ref="F49:H49"/>
    <mergeCell ref="F50:H50"/>
    <mergeCell ref="F51:H51"/>
    <mergeCell ref="E47:H47"/>
    <mergeCell ref="E40:F40"/>
    <mergeCell ref="E41:F41"/>
    <mergeCell ref="E42:F42"/>
    <mergeCell ref="E43:F43"/>
    <mergeCell ref="E44:F44"/>
  </mergeCells>
  <phoneticPr fontId="20"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93DBB-0ADB-4BDC-8015-15A297D073F0}">
  <sheetPr codeName="Hoja3">
    <tabColor rgb="FF00FF99"/>
  </sheetPr>
  <dimension ref="A1:AW32"/>
  <sheetViews>
    <sheetView showGridLines="0" topLeftCell="B1" zoomScale="54" zoomScaleNormal="90" workbookViewId="0">
      <selection activeCell="AX13" sqref="AX13"/>
    </sheetView>
  </sheetViews>
  <sheetFormatPr baseColWidth="10" defaultColWidth="11.42578125" defaultRowHeight="22.5" customHeight="1" x14ac:dyDescent="0.25"/>
  <cols>
    <col min="1" max="1" width="12.7109375" style="192" customWidth="1"/>
    <col min="2" max="2" width="7.5703125" style="192" customWidth="1"/>
    <col min="3" max="3" width="10.140625" style="192" customWidth="1"/>
    <col min="4" max="4" width="5.5703125" style="192" hidden="1" customWidth="1"/>
    <col min="5" max="5" width="3.140625" style="192" hidden="1" customWidth="1"/>
    <col min="6" max="6" width="2" style="192" hidden="1" customWidth="1"/>
    <col min="7" max="7" width="17.140625" style="193" customWidth="1"/>
    <col min="8" max="8" width="16.7109375" style="193" customWidth="1"/>
    <col min="9" max="9" width="27.7109375" style="193" customWidth="1"/>
    <col min="10" max="10" width="33.28515625" style="193" customWidth="1"/>
    <col min="11" max="11" width="22.7109375" style="193" customWidth="1"/>
    <col min="12" max="13" width="15.7109375" style="193" customWidth="1"/>
    <col min="14" max="14" width="16.42578125" style="193" customWidth="1"/>
    <col min="15" max="16" width="7.5703125" style="193" customWidth="1"/>
    <col min="17" max="17" width="11.42578125" style="193" customWidth="1"/>
    <col min="18" max="18" width="18.28515625" style="193" customWidth="1"/>
    <col min="19" max="19" width="21.5703125" style="193" customWidth="1"/>
    <col min="20" max="20" width="58.140625" style="193" customWidth="1"/>
    <col min="21" max="22" width="11.85546875" style="193" customWidth="1"/>
    <col min="23" max="33" width="11.42578125" style="193" hidden="1" customWidth="1"/>
    <col min="34" max="36" width="11.42578125" style="194" hidden="1" customWidth="1"/>
    <col min="37" max="47" width="11.42578125" style="193" hidden="1" customWidth="1"/>
    <col min="48" max="49" width="0" style="193" hidden="1" customWidth="1"/>
    <col min="50" max="16384" width="11.42578125" style="193"/>
  </cols>
  <sheetData>
    <row r="1" spans="1:49" ht="15.6" customHeight="1" thickBot="1" x14ac:dyDescent="0.3"/>
    <row r="2" spans="1:49" ht="30.6" customHeight="1" thickBot="1" x14ac:dyDescent="0.3">
      <c r="B2" s="332" t="s">
        <v>37</v>
      </c>
      <c r="C2" s="333"/>
      <c r="D2" s="333"/>
      <c r="E2" s="333"/>
      <c r="F2" s="333"/>
      <c r="G2" s="333"/>
      <c r="H2" s="333"/>
      <c r="I2" s="333"/>
      <c r="J2" s="333"/>
      <c r="K2" s="333"/>
      <c r="L2" s="334"/>
    </row>
    <row r="3" spans="1:49" s="197" customFormat="1" ht="31.15" hidden="1" customHeight="1" x14ac:dyDescent="0.25">
      <c r="A3" s="195"/>
      <c r="B3" s="335" t="s">
        <v>54</v>
      </c>
      <c r="C3" s="336"/>
      <c r="D3" s="195"/>
      <c r="E3" s="195"/>
      <c r="F3" s="195"/>
      <c r="G3" s="196">
        <f>R_1!D6</f>
        <v>0</v>
      </c>
      <c r="K3" s="198" t="s">
        <v>269</v>
      </c>
      <c r="L3" s="199" t="e">
        <f>R_1!#REF!</f>
        <v>#REF!</v>
      </c>
      <c r="AH3" s="195"/>
      <c r="AI3" s="195"/>
      <c r="AJ3" s="195"/>
    </row>
    <row r="4" spans="1:49" s="197" customFormat="1" ht="10.15" hidden="1" customHeight="1" x14ac:dyDescent="0.25">
      <c r="A4" s="195"/>
      <c r="B4" s="200"/>
      <c r="C4" s="195"/>
      <c r="D4" s="195"/>
      <c r="E4" s="195"/>
      <c r="F4" s="195"/>
      <c r="L4" s="201"/>
      <c r="AH4" s="195"/>
      <c r="AI4" s="195"/>
      <c r="AJ4" s="195"/>
    </row>
    <row r="5" spans="1:49" s="197" customFormat="1" ht="25.9" hidden="1" customHeight="1" x14ac:dyDescent="0.25">
      <c r="A5" s="195"/>
      <c r="B5" s="200"/>
      <c r="C5" s="202" t="s">
        <v>208</v>
      </c>
      <c r="D5" s="57"/>
      <c r="E5" s="195"/>
      <c r="F5" s="195"/>
      <c r="H5" s="337"/>
      <c r="I5" s="337"/>
      <c r="J5" s="337"/>
      <c r="K5" s="195" t="s">
        <v>211</v>
      </c>
      <c r="L5" s="201"/>
      <c r="AH5" s="195"/>
      <c r="AI5" s="195"/>
      <c r="AJ5" s="195"/>
    </row>
    <row r="6" spans="1:49" s="197" customFormat="1" ht="25.9" hidden="1" customHeight="1" x14ac:dyDescent="0.25">
      <c r="A6" s="195"/>
      <c r="B6" s="200"/>
      <c r="C6" s="202" t="s">
        <v>209</v>
      </c>
      <c r="D6" s="57"/>
      <c r="E6" s="195"/>
      <c r="F6" s="195"/>
      <c r="H6" s="337"/>
      <c r="I6" s="337"/>
      <c r="J6" s="337"/>
      <c r="K6" s="195" t="s">
        <v>211</v>
      </c>
      <c r="L6" s="201"/>
      <c r="AH6" s="195"/>
      <c r="AI6" s="195"/>
      <c r="AJ6" s="195"/>
    </row>
    <row r="7" spans="1:49" s="197" customFormat="1" ht="25.9" hidden="1" customHeight="1" thickBot="1" x14ac:dyDescent="0.3">
      <c r="A7" s="195"/>
      <c r="B7" s="203"/>
      <c r="C7" s="204" t="s">
        <v>210</v>
      </c>
      <c r="D7" s="205"/>
      <c r="E7" s="206"/>
      <c r="F7" s="206"/>
      <c r="G7" s="207"/>
      <c r="H7" s="338"/>
      <c r="I7" s="338"/>
      <c r="J7" s="338"/>
      <c r="K7" s="206" t="s">
        <v>211</v>
      </c>
      <c r="L7" s="208"/>
      <c r="AH7" s="195"/>
      <c r="AI7" s="195"/>
      <c r="AJ7" s="195"/>
    </row>
    <row r="8" spans="1:49" s="197" customFormat="1" ht="12.6" hidden="1" customHeight="1" thickBot="1" x14ac:dyDescent="0.3">
      <c r="A8" s="195"/>
      <c r="B8" s="195"/>
      <c r="C8" s="195"/>
      <c r="D8" s="195"/>
      <c r="E8" s="195"/>
      <c r="F8" s="195"/>
      <c r="AH8" s="195"/>
      <c r="AI8" s="195"/>
      <c r="AJ8" s="195"/>
    </row>
    <row r="9" spans="1:49" s="197" customFormat="1" ht="12.6" customHeight="1" thickBot="1" x14ac:dyDescent="0.3">
      <c r="A9" s="195"/>
      <c r="B9" s="195"/>
      <c r="C9" s="195"/>
      <c r="D9" s="195"/>
      <c r="E9" s="195"/>
      <c r="F9" s="195"/>
      <c r="AH9" s="195"/>
      <c r="AI9" s="195"/>
      <c r="AJ9" s="195"/>
    </row>
    <row r="10" spans="1:49" ht="33.6" customHeight="1" x14ac:dyDescent="0.25">
      <c r="G10" s="326" t="s">
        <v>23</v>
      </c>
      <c r="H10" s="327"/>
      <c r="I10" s="327"/>
      <c r="J10" s="327"/>
      <c r="K10" s="328"/>
      <c r="L10" s="326" t="s">
        <v>24</v>
      </c>
      <c r="M10" s="327"/>
      <c r="N10" s="327"/>
      <c r="O10" s="327"/>
      <c r="P10" s="327"/>
      <c r="Q10" s="327"/>
      <c r="R10" s="328"/>
      <c r="S10" s="326" t="s">
        <v>16</v>
      </c>
      <c r="T10" s="327"/>
      <c r="U10" s="327"/>
      <c r="V10" s="328"/>
    </row>
    <row r="11" spans="1:49" s="209" customFormat="1" ht="29.25" customHeight="1" x14ac:dyDescent="0.25">
      <c r="A11" s="154"/>
      <c r="B11" s="154"/>
      <c r="C11" s="154"/>
      <c r="D11" s="154"/>
      <c r="E11" s="154"/>
      <c r="F11" s="154"/>
      <c r="G11" s="329"/>
      <c r="H11" s="330"/>
      <c r="I11" s="330"/>
      <c r="J11" s="330"/>
      <c r="K11" s="331"/>
      <c r="L11" s="322" t="s">
        <v>32</v>
      </c>
      <c r="M11" s="323"/>
      <c r="N11" s="323"/>
      <c r="O11" s="323"/>
      <c r="P11" s="323"/>
      <c r="Q11" s="323" t="s">
        <v>21</v>
      </c>
      <c r="R11" s="324"/>
      <c r="S11" s="329"/>
      <c r="T11" s="330"/>
      <c r="U11" s="330"/>
      <c r="V11" s="331"/>
      <c r="AH11" s="53"/>
      <c r="AI11" s="53"/>
      <c r="AJ11" s="53"/>
    </row>
    <row r="12" spans="1:49" s="75" customFormat="1" ht="42.6" customHeight="1" thickBot="1" x14ac:dyDescent="0.3">
      <c r="A12" s="210"/>
      <c r="B12" s="210"/>
      <c r="C12" s="210"/>
      <c r="D12" s="210"/>
      <c r="E12" s="210"/>
      <c r="F12" s="210"/>
      <c r="G12" s="73" t="s">
        <v>669</v>
      </c>
      <c r="H12" s="211" t="s">
        <v>333</v>
      </c>
      <c r="I12" s="211" t="s">
        <v>46</v>
      </c>
      <c r="J12" s="211" t="s">
        <v>508</v>
      </c>
      <c r="K12" s="212" t="s">
        <v>20</v>
      </c>
      <c r="L12" s="73" t="s">
        <v>0</v>
      </c>
      <c r="M12" s="211" t="s">
        <v>366</v>
      </c>
      <c r="N12" s="211" t="s">
        <v>367</v>
      </c>
      <c r="O12" s="325" t="s">
        <v>32</v>
      </c>
      <c r="P12" s="325"/>
      <c r="Q12" s="211" t="s">
        <v>13</v>
      </c>
      <c r="R12" s="212" t="s">
        <v>47</v>
      </c>
      <c r="S12" s="73" t="s">
        <v>22</v>
      </c>
      <c r="T12" s="211" t="s">
        <v>337</v>
      </c>
      <c r="U12" s="211" t="s">
        <v>338</v>
      </c>
      <c r="V12" s="212" t="s">
        <v>339</v>
      </c>
    </row>
    <row r="13" spans="1:49" s="209" customFormat="1" ht="67.150000000000006" customHeight="1" thickBot="1" x14ac:dyDescent="0.3">
      <c r="A13" s="213">
        <f ca="1">INDIRECT(D13&amp;"!F10")</f>
        <v>0</v>
      </c>
      <c r="B13" s="214">
        <f t="shared" ref="B13:B32" ca="1" si="0">IF(G13="","",INDIRECT(D13&amp;"!j5"))</f>
        <v>0</v>
      </c>
      <c r="C13" s="215" t="str">
        <f t="shared" ref="C13:C32" ca="1" si="1">HYPERLINK("#"&amp;B13&amp;"!A1","Ir a "&amp;B13)</f>
        <v>Ir a 0</v>
      </c>
      <c r="D13" s="53" t="s">
        <v>313</v>
      </c>
      <c r="E13" s="53">
        <v>1</v>
      </c>
      <c r="F13" s="53">
        <f t="shared" ref="F13:F32" si="2">MOD(E13,2)</f>
        <v>1</v>
      </c>
      <c r="G13" s="214">
        <f ca="1">IFERROR(A13,"")</f>
        <v>0</v>
      </c>
      <c r="H13" s="156">
        <f ca="1">IF(G13="","",INDIRECT(D13&amp;"!F12"))</f>
        <v>0</v>
      </c>
      <c r="I13" s="156" t="str">
        <f ca="1">IF(G13="","",INDIRECT(D13&amp;"!c23"))</f>
        <v>I.5 DECLARACIÓN DEL RIESGO / OPORTUNIDAD (metalenguaje)</v>
      </c>
      <c r="J13" s="156">
        <f ca="1">IF(G13="","",INDIRECT(D13&amp;"!w36"))</f>
        <v>0</v>
      </c>
      <c r="K13" s="230">
        <f ca="1">IF(G13="","",INDIRECT(D13&amp;"!f69"))</f>
        <v>0</v>
      </c>
      <c r="L13" s="214" t="str">
        <f ca="1">IF(G13="","",INDIRECT(D13&amp;"!E90"))</f>
        <v>Probabilidad</v>
      </c>
      <c r="M13" s="231" t="str">
        <f ca="1">IF(G13="","",INDIRECT(D13&amp;"!G90"))</f>
        <v>Impacto ponderado</v>
      </c>
      <c r="N13" s="231">
        <f ca="1">IF(G13="","",INDIRECT(D13&amp;"!G95"))</f>
        <v>0</v>
      </c>
      <c r="O13" s="232">
        <f ca="1">IF(G13="","",INDIRECT(D13&amp;"!H95"))</f>
        <v>0</v>
      </c>
      <c r="P13" s="233">
        <f ca="1">IF(G13="","",INDIRECT(D13&amp;"!I95"))</f>
        <v>0</v>
      </c>
      <c r="Q13" s="156">
        <f ca="1">IF(G13="","",INDIRECT(D13&amp;"!D98"))</f>
        <v>0</v>
      </c>
      <c r="R13" s="234">
        <f ca="1">IF(G13="","",INDIRECT(D13&amp;"!e100"))</f>
        <v>0</v>
      </c>
      <c r="S13" s="214">
        <f ca="1">IF(G13="","",INDIRECT(D13&amp;"!f103"))</f>
        <v>0</v>
      </c>
      <c r="T13" s="153" t="str">
        <f ca="1">IF(G13="","",INDIRECT(D13&amp;"!C109"))</f>
        <v>Descripción</v>
      </c>
      <c r="U13" s="235" t="str">
        <f ca="1">IF(G13="","",IF(INDIRECT(D13&amp;"!E120")="","",INDIRECT(D13&amp;"!E120")))</f>
        <v/>
      </c>
      <c r="V13" s="167" t="str">
        <f ca="1">IF(G13="","",IF(INDIRECT(D13&amp;"!E121")="","",INDIRECT(D13&amp;"!E121")))</f>
        <v/>
      </c>
      <c r="W13" s="53" t="str">
        <f ca="1">IF(G13="","",IF(INDIRECT(D13&amp;"!E36")="","",INDIRECT(D13&amp;"!E36")))</f>
        <v/>
      </c>
      <c r="X13" s="53" t="str">
        <f ca="1">IF(G13="","",IF(INDIRECT(D13&amp;"!E37")="","",INDIRECT(D13&amp;"!E37")))</f>
        <v/>
      </c>
      <c r="Y13" s="53" t="str">
        <f ca="1">IF(G13="","",IF(INDIRECT(D13&amp;"!E38")="","",INDIRECT(D13&amp;"!E38")))</f>
        <v/>
      </c>
      <c r="Z13" s="53" t="str">
        <f ca="1">IF(G13="","",IF(INDIRECT(D13&amp;"!E39")="","",INDIRECT(D13&amp;"!E39")))</f>
        <v/>
      </c>
      <c r="AA13" s="53" t="str">
        <f ca="1">IF(G13="","",IF(INDIRECT(D13&amp;"!E40")="","",INDIRECT(D13&amp;"!E40")))</f>
        <v/>
      </c>
      <c r="AB13" s="224" t="str">
        <f ca="1">IF(G13="","",IF(INDIRECT(D13&amp;"!I82")="","",INDIRECT(D13&amp;"!I82")))</f>
        <v>Peso relativo</v>
      </c>
      <c r="AC13" s="224" t="str">
        <f ca="1">IF(G13="","",IF(INDIRECT(D13&amp;"!I83")="","",INDIRECT(D13&amp;"!I83")))</f>
        <v/>
      </c>
      <c r="AD13" s="224" t="str">
        <f ca="1">IF(G13="","",IF(INDIRECT(D13&amp;"!I84")="","",INDIRECT(D13&amp;"!I84")))</f>
        <v/>
      </c>
      <c r="AE13" s="224" t="str">
        <f ca="1">IF(G13="","",IF(INDIRECT(D13&amp;"!I85")="","",INDIRECT(D13&amp;"!I85")))</f>
        <v/>
      </c>
      <c r="AF13" s="224" t="str">
        <f ca="1">IF(G13="","",IF(INDIRECT(D13&amp;"!I86")="","",INDIRECT(D13&amp;"!I86")))</f>
        <v/>
      </c>
      <c r="AG13" s="225">
        <f ca="1">SUM(AB13:AF13)</f>
        <v>0</v>
      </c>
      <c r="AH13" s="53" t="str">
        <f ca="1">IF(G13="","",IF(INDIRECT(D13&amp;"!g82")="","",INDIRECT(D13&amp;"!g82")))</f>
        <v/>
      </c>
      <c r="AI13" s="53" t="str">
        <f ca="1">IF(G13="","",IF(INDIRECT(D13&amp;"!g83")="","",INDIRECT(D13&amp;"!g83")))</f>
        <v/>
      </c>
      <c r="AJ13" s="53" t="str">
        <f ca="1">IF(G13="","",IF(INDIRECT(D13&amp;"!g84")="","",INDIRECT(D13&amp;"!g84")))</f>
        <v/>
      </c>
      <c r="AK13" s="226" t="str">
        <f ca="1">IF(G13="","",IF(INDIRECT(D13&amp;"!G85")="","",INDIRECT(D13&amp;"!G85")))</f>
        <v/>
      </c>
      <c r="AL13" s="209" t="str">
        <f ca="1">IF(G13="","",IF(INDIRECT(D13&amp;"!G86")="","",INDIRECT(D13&amp;"!G86")))</f>
        <v/>
      </c>
      <c r="AM13" s="209" t="str">
        <f ca="1">IF(G13="","",IF(INDIRECT(D13&amp;"!E113")="","",INDIRECT(D13&amp;"!E113")))</f>
        <v/>
      </c>
      <c r="AN13" s="209" t="str">
        <f ca="1">IF(G13="","",IF(INDIRECT(D13&amp;"!E114")="","",INDIRECT(D13&amp;"!E114")))</f>
        <v/>
      </c>
      <c r="AO13" s="209" t="str">
        <f ca="1">IF(G13="","",IF(INDIRECT(D13&amp;"!E115")="","",INDIRECT(D13&amp;"!E115")))</f>
        <v/>
      </c>
      <c r="AP13" s="209" t="str">
        <f ca="1">IF(G13="","",IF(INDIRECT(D13&amp;"!e116")="","",INDIRECT(D13&amp;"!E116")))</f>
        <v/>
      </c>
      <c r="AQ13" s="227" t="str">
        <f ca="1">IF(G13="","",IF(INDIRECT(D13&amp;"!E117")="","",INDIRECT(D13&amp;"!E117")))</f>
        <v/>
      </c>
      <c r="AR13" s="227" t="str">
        <f ca="1">IF(G13="","",IF(INDIRECT(D13&amp;"!I113")="","",INDIRECT(D13&amp;"!I113")))</f>
        <v>PESOS</v>
      </c>
      <c r="AS13" s="227" t="str">
        <f ca="1">IF(G13="","",IF(INDIRECT(D13&amp;"!I114")="","",INDIRECT(D13&amp;"!I114")))</f>
        <v/>
      </c>
      <c r="AT13" s="227" t="str">
        <f ca="1">IF(G13="","",IF(INDIRECT(D13&amp;"!I115")="","",INDIRECT(D13&amp;"!I115")))</f>
        <v/>
      </c>
      <c r="AU13" s="227" t="str">
        <f ca="1">IF(G13="","",IF(INDIRECT(D13&amp;"!I116")="","",INDIRECT(D13&amp;"!I116")))</f>
        <v/>
      </c>
      <c r="AV13" s="227" t="str">
        <f ca="1">IF(G13="","",IF(INDIRECT(D13&amp;"!I117")="","",INDIRECT(D13&amp;"!I117")))</f>
        <v/>
      </c>
      <c r="AW13" s="209">
        <f ca="1">IF(G13="","",INDIRECT(D13&amp;"!d3"))</f>
        <v>0</v>
      </c>
    </row>
    <row r="14" spans="1:49" s="209" customFormat="1" ht="67.150000000000006" customHeight="1" thickBot="1" x14ac:dyDescent="0.3">
      <c r="A14" s="213" t="e">
        <f t="shared" ref="A14:A32" ca="1" si="3">INDIRECT(D14&amp;"!F10")</f>
        <v>#REF!</v>
      </c>
      <c r="B14" s="228" t="str">
        <f t="shared" ca="1" si="0"/>
        <v/>
      </c>
      <c r="C14" s="229" t="str">
        <f t="shared" ca="1" si="1"/>
        <v xml:space="preserve">Ir a </v>
      </c>
      <c r="D14" s="53" t="s">
        <v>314</v>
      </c>
      <c r="E14" s="53">
        <f t="shared" ref="E14:E32" si="4">E13+1</f>
        <v>2</v>
      </c>
      <c r="F14" s="53">
        <f t="shared" si="2"/>
        <v>0</v>
      </c>
      <c r="G14" s="216" t="str">
        <f t="shared" ref="G14:G32" ca="1" si="5">IFERROR(A14,"")</f>
        <v/>
      </c>
      <c r="H14" s="217" t="str">
        <f t="shared" ref="H14:H32" ca="1" si="6">IF(G14="","",INDIRECT(D14&amp;"!F12"))</f>
        <v/>
      </c>
      <c r="I14" s="217" t="str">
        <f t="shared" ref="I14:I32" ca="1" si="7">IF(G14="","",INDIRECT(D14&amp;"!c23"))</f>
        <v/>
      </c>
      <c r="J14" s="217" t="str">
        <f t="shared" ref="J14:J32" ca="1" si="8">IF(G14="","",INDIRECT(D14&amp;"!w36"))</f>
        <v/>
      </c>
      <c r="K14" s="218" t="str">
        <f t="shared" ref="K14:K32" ca="1" si="9">IF(G14="","",INDIRECT(D14&amp;"!f69"))</f>
        <v/>
      </c>
      <c r="L14" s="216" t="str">
        <f t="shared" ref="L14:L32" ca="1" si="10">IF(G14="","",INDIRECT(D14&amp;"!E90"))</f>
        <v/>
      </c>
      <c r="M14" s="219" t="str">
        <f ca="1">IF(G14="","",INDIRECT(D14&amp;"!G90"))</f>
        <v/>
      </c>
      <c r="N14" s="219" t="str">
        <f t="shared" ref="N14:N32" ca="1" si="11">IF(G14="","",INDIRECT(D14&amp;"!G95"))</f>
        <v/>
      </c>
      <c r="O14" s="220" t="str">
        <f t="shared" ref="O14:O32" ca="1" si="12">IF(G14="","",INDIRECT(D14&amp;"!H95"))</f>
        <v/>
      </c>
      <c r="P14" s="221" t="str">
        <f t="shared" ref="P14:P32" ca="1" si="13">IF(G14="","",INDIRECT(D14&amp;"!I95"))</f>
        <v/>
      </c>
      <c r="Q14" s="217" t="str">
        <f t="shared" ref="Q14:Q32" ca="1" si="14">IF(G14="","",INDIRECT(D14&amp;"!D98"))</f>
        <v/>
      </c>
      <c r="R14" s="222" t="str">
        <f t="shared" ref="R14:R32" ca="1" si="15">IF(G14="","",INDIRECT(D14&amp;"!e100"))</f>
        <v/>
      </c>
      <c r="S14" s="216" t="str">
        <f t="shared" ref="S14:S32" ca="1" si="16">IF(G14="","",INDIRECT(D14&amp;"!f103"))</f>
        <v/>
      </c>
      <c r="T14" s="165" t="str">
        <f t="shared" ref="T14:T32" ca="1" si="17">IF(G14="","",INDIRECT(D14&amp;"!C109"))</f>
        <v/>
      </c>
      <c r="U14" s="223" t="str">
        <f t="shared" ref="U14:U32" ca="1" si="18">IF(G14="","",IF(INDIRECT(D14&amp;"!E120")="","",INDIRECT(D14&amp;"!E120")))</f>
        <v/>
      </c>
      <c r="V14" s="236" t="str">
        <f t="shared" ref="V14:V32" ca="1" si="19">IF(G14="","",IF(INDIRECT(D14&amp;"!E121")="","",INDIRECT(D14&amp;"!E121")))</f>
        <v/>
      </c>
      <c r="W14" s="53" t="str">
        <f t="shared" ref="W14:W32" ca="1" si="20">IF(G14="","",IF(INDIRECT(D14&amp;"!E36")="","",INDIRECT(D14&amp;"!E36")))</f>
        <v/>
      </c>
      <c r="X14" s="53" t="str">
        <f t="shared" ref="X14:X32" ca="1" si="21">IF(G14="","",IF(INDIRECT(D14&amp;"!E37")="","",INDIRECT(D14&amp;"!E37")))</f>
        <v/>
      </c>
      <c r="Y14" s="53" t="str">
        <f t="shared" ref="Y14:Y32" ca="1" si="22">IF(G14="","",IF(INDIRECT(D14&amp;"!E38")="","",INDIRECT(D14&amp;"!E38")))</f>
        <v/>
      </c>
      <c r="Z14" s="53" t="str">
        <f t="shared" ref="Z14:Z32" ca="1" si="23">IF(G14="","",IF(INDIRECT(D14&amp;"!E39")="","",INDIRECT(D14&amp;"!E39")))</f>
        <v/>
      </c>
      <c r="AA14" s="53" t="str">
        <f t="shared" ref="AA14:AA32" ca="1" si="24">IF(G14="","",IF(INDIRECT(D14&amp;"!E40")="","",INDIRECT(D14&amp;"!E40")))</f>
        <v/>
      </c>
      <c r="AB14" s="224" t="str">
        <f t="shared" ref="AB14:AB32" ca="1" si="25">IF(G14="","",IF(INDIRECT(D14&amp;"!I82")="","",INDIRECT(D14&amp;"!I82")))</f>
        <v/>
      </c>
      <c r="AC14" s="224" t="str">
        <f t="shared" ref="AC14:AC32" ca="1" si="26">IF(G14="","",IF(INDIRECT(D14&amp;"!I83")="","",INDIRECT(D14&amp;"!I83")))</f>
        <v/>
      </c>
      <c r="AD14" s="224" t="str">
        <f t="shared" ref="AD14:AD32" ca="1" si="27">IF(G14="","",IF(INDIRECT(D14&amp;"!I84")="","",INDIRECT(D14&amp;"!I84")))</f>
        <v/>
      </c>
      <c r="AE14" s="224" t="str">
        <f t="shared" ref="AE14:AE32" ca="1" si="28">IF(G14="","",IF(INDIRECT(D14&amp;"!I85")="","",INDIRECT(D14&amp;"!I85")))</f>
        <v/>
      </c>
      <c r="AF14" s="224" t="str">
        <f t="shared" ref="AF14:AF32" ca="1" si="29">IF(G14="","",IF(INDIRECT(D14&amp;"!I86")="","",INDIRECT(D14&amp;"!I86")))</f>
        <v/>
      </c>
      <c r="AG14" s="225">
        <f t="shared" ref="AG14:AG32" ca="1" si="30">SUM(AB14:AF14)</f>
        <v>0</v>
      </c>
      <c r="AH14" s="53" t="str">
        <f t="shared" ref="AH14:AH32" ca="1" si="31">IF(G14="","",IF(INDIRECT(D14&amp;"!g82")="","",INDIRECT(D14&amp;"!g82")))</f>
        <v/>
      </c>
      <c r="AI14" s="53" t="str">
        <f t="shared" ref="AI14:AI32" ca="1" si="32">IF(G14="","",IF(INDIRECT(D14&amp;"!g83")="","",INDIRECT(D14&amp;"!g83")))</f>
        <v/>
      </c>
      <c r="AJ14" s="53" t="str">
        <f t="shared" ref="AJ14:AJ32" ca="1" si="33">IF(G14="","",IF(INDIRECT(D14&amp;"!g84")="","",INDIRECT(D14&amp;"!g84")))</f>
        <v/>
      </c>
      <c r="AK14" s="226" t="str">
        <f t="shared" ref="AK14:AK32" ca="1" si="34">IF(G14="","",IF(INDIRECT(D14&amp;"!G85")="","",INDIRECT(D14&amp;"!G85")))</f>
        <v/>
      </c>
      <c r="AL14" s="209" t="str">
        <f t="shared" ref="AL14:AL32" ca="1" si="35">IF(G14="","",IF(INDIRECT(D14&amp;"!G86")="","",INDIRECT(D14&amp;"!G86")))</f>
        <v/>
      </c>
      <c r="AM14" s="209" t="str">
        <f t="shared" ref="AM14:AM32" ca="1" si="36">IF(G14="","",IF(INDIRECT(D14&amp;"!E113")="","",INDIRECT(D14&amp;"!E113")))</f>
        <v/>
      </c>
      <c r="AN14" s="209" t="str">
        <f t="shared" ref="AN14:AN32" ca="1" si="37">IF(G14="","",IF(INDIRECT(D14&amp;"!E114")="","",INDIRECT(D14&amp;"!E114")))</f>
        <v/>
      </c>
      <c r="AO14" s="209" t="str">
        <f t="shared" ref="AO14:AO32" ca="1" si="38">IF(G14="","",IF(INDIRECT(D14&amp;"!E115")="","",INDIRECT(D14&amp;"!E115")))</f>
        <v/>
      </c>
      <c r="AP14" s="209" t="str">
        <f t="shared" ref="AP14:AP32" ca="1" si="39">IF(G14="","",IF(INDIRECT(D14&amp;"!e116")="","",INDIRECT(D14&amp;"!E116")))</f>
        <v/>
      </c>
      <c r="AQ14" s="227" t="str">
        <f t="shared" ref="AQ14:AQ32" ca="1" si="40">IF(G14="","",IF(INDIRECT(D14&amp;"!E117")="","",INDIRECT(D14&amp;"!E117")))</f>
        <v/>
      </c>
      <c r="AR14" s="227" t="str">
        <f t="shared" ref="AR14:AR32" ca="1" si="41">IF(G14="","",IF(INDIRECT(D14&amp;"!I113")="","",INDIRECT(D14&amp;"!I113")))</f>
        <v/>
      </c>
      <c r="AS14" s="227" t="str">
        <f t="shared" ref="AS14:AS32" ca="1" si="42">IF(G14="","",IF(INDIRECT(D14&amp;"!I114")="","",INDIRECT(D14&amp;"!I114")))</f>
        <v/>
      </c>
      <c r="AT14" s="227" t="str">
        <f t="shared" ref="AT14:AT32" ca="1" si="43">IF(G14="","",IF(INDIRECT(D14&amp;"!I115")="","",INDIRECT(D14&amp;"!I115")))</f>
        <v/>
      </c>
      <c r="AU14" s="227" t="str">
        <f t="shared" ref="AU14:AU32" ca="1" si="44">IF(G14="","",IF(INDIRECT(D14&amp;"!I116")="","",INDIRECT(D14&amp;"!I116")))</f>
        <v/>
      </c>
      <c r="AV14" s="227" t="str">
        <f t="shared" ref="AV14:AV32" ca="1" si="45">IF(G14="","",IF(INDIRECT(D14&amp;"!I117")="","",INDIRECT(D14&amp;"!I117")))</f>
        <v/>
      </c>
      <c r="AW14" s="209" t="str">
        <f ca="1">IF(G14="","",INDIRECT(D14&amp;"!d3"))</f>
        <v/>
      </c>
    </row>
    <row r="15" spans="1:49" s="209" customFormat="1" ht="67.150000000000006" customHeight="1" thickBot="1" x14ac:dyDescent="0.3">
      <c r="A15" s="213" t="e">
        <f t="shared" ca="1" si="3"/>
        <v>#REF!</v>
      </c>
      <c r="B15" s="228" t="str">
        <f t="shared" ca="1" si="0"/>
        <v/>
      </c>
      <c r="C15" s="229" t="str">
        <f t="shared" ca="1" si="1"/>
        <v xml:space="preserve">Ir a </v>
      </c>
      <c r="D15" s="53" t="s">
        <v>315</v>
      </c>
      <c r="E15" s="53">
        <f t="shared" si="4"/>
        <v>3</v>
      </c>
      <c r="F15" s="53">
        <f t="shared" si="2"/>
        <v>1</v>
      </c>
      <c r="G15" s="216" t="str">
        <f t="shared" ca="1" si="5"/>
        <v/>
      </c>
      <c r="H15" s="217" t="str">
        <f t="shared" ca="1" si="6"/>
        <v/>
      </c>
      <c r="I15" s="217" t="str">
        <f t="shared" ca="1" si="7"/>
        <v/>
      </c>
      <c r="J15" s="217" t="str">
        <f t="shared" ca="1" si="8"/>
        <v/>
      </c>
      <c r="K15" s="218" t="str">
        <f t="shared" ca="1" si="9"/>
        <v/>
      </c>
      <c r="L15" s="216" t="str">
        <f t="shared" ca="1" si="10"/>
        <v/>
      </c>
      <c r="M15" s="219" t="str">
        <f ca="1">IF(G15="","",INDIRECT(D15&amp;"!G90"))</f>
        <v/>
      </c>
      <c r="N15" s="219" t="str">
        <f t="shared" ca="1" si="11"/>
        <v/>
      </c>
      <c r="O15" s="220" t="str">
        <f t="shared" ca="1" si="12"/>
        <v/>
      </c>
      <c r="P15" s="221" t="str">
        <f t="shared" ca="1" si="13"/>
        <v/>
      </c>
      <c r="Q15" s="217" t="str">
        <f t="shared" ca="1" si="14"/>
        <v/>
      </c>
      <c r="R15" s="222" t="str">
        <f t="shared" ca="1" si="15"/>
        <v/>
      </c>
      <c r="S15" s="216" t="str">
        <f t="shared" ca="1" si="16"/>
        <v/>
      </c>
      <c r="T15" s="165" t="str">
        <f t="shared" ca="1" si="17"/>
        <v/>
      </c>
      <c r="U15" s="223" t="str">
        <f t="shared" ca="1" si="18"/>
        <v/>
      </c>
      <c r="V15" s="236" t="str">
        <f t="shared" ca="1" si="19"/>
        <v/>
      </c>
      <c r="W15" s="53" t="str">
        <f t="shared" ca="1" si="20"/>
        <v/>
      </c>
      <c r="X15" s="53" t="str">
        <f t="shared" ca="1" si="21"/>
        <v/>
      </c>
      <c r="Y15" s="53" t="str">
        <f t="shared" ca="1" si="22"/>
        <v/>
      </c>
      <c r="Z15" s="53" t="str">
        <f t="shared" ca="1" si="23"/>
        <v/>
      </c>
      <c r="AA15" s="53" t="str">
        <f t="shared" ca="1" si="24"/>
        <v/>
      </c>
      <c r="AB15" s="224" t="str">
        <f t="shared" ca="1" si="25"/>
        <v/>
      </c>
      <c r="AC15" s="224" t="str">
        <f t="shared" ca="1" si="26"/>
        <v/>
      </c>
      <c r="AD15" s="224" t="str">
        <f t="shared" ca="1" si="27"/>
        <v/>
      </c>
      <c r="AE15" s="224" t="str">
        <f t="shared" ca="1" si="28"/>
        <v/>
      </c>
      <c r="AF15" s="224" t="str">
        <f t="shared" ca="1" si="29"/>
        <v/>
      </c>
      <c r="AG15" s="225">
        <f t="shared" ca="1" si="30"/>
        <v>0</v>
      </c>
      <c r="AH15" s="53" t="str">
        <f t="shared" ca="1" si="31"/>
        <v/>
      </c>
      <c r="AI15" s="53" t="str">
        <f t="shared" ca="1" si="32"/>
        <v/>
      </c>
      <c r="AJ15" s="53" t="str">
        <f t="shared" ca="1" si="33"/>
        <v/>
      </c>
      <c r="AK15" s="226" t="str">
        <f t="shared" ca="1" si="34"/>
        <v/>
      </c>
      <c r="AL15" s="209" t="str">
        <f t="shared" ca="1" si="35"/>
        <v/>
      </c>
      <c r="AM15" s="209" t="str">
        <f t="shared" ca="1" si="36"/>
        <v/>
      </c>
      <c r="AN15" s="209" t="str">
        <f t="shared" ca="1" si="37"/>
        <v/>
      </c>
      <c r="AO15" s="209" t="str">
        <f t="shared" ca="1" si="38"/>
        <v/>
      </c>
      <c r="AP15" s="209" t="str">
        <f t="shared" ca="1" si="39"/>
        <v/>
      </c>
      <c r="AQ15" s="227" t="str">
        <f t="shared" ca="1" si="40"/>
        <v/>
      </c>
      <c r="AR15" s="227" t="str">
        <f t="shared" ca="1" si="41"/>
        <v/>
      </c>
      <c r="AS15" s="227" t="str">
        <f t="shared" ca="1" si="42"/>
        <v/>
      </c>
      <c r="AT15" s="227" t="str">
        <f t="shared" ca="1" si="43"/>
        <v/>
      </c>
      <c r="AU15" s="227" t="str">
        <f t="shared" ca="1" si="44"/>
        <v/>
      </c>
      <c r="AV15" s="227" t="str">
        <f t="shared" ca="1" si="45"/>
        <v/>
      </c>
      <c r="AW15" s="209" t="str">
        <f t="shared" ref="AW15:AW32" ca="1" si="46">IF(G15="","",INDIRECT(D15&amp;"!d3"))</f>
        <v/>
      </c>
    </row>
    <row r="16" spans="1:49" s="209" customFormat="1" ht="67.150000000000006" customHeight="1" thickBot="1" x14ac:dyDescent="0.3">
      <c r="A16" s="213" t="e">
        <f t="shared" ca="1" si="3"/>
        <v>#REF!</v>
      </c>
      <c r="B16" s="228" t="str">
        <f t="shared" ca="1" si="0"/>
        <v/>
      </c>
      <c r="C16" s="229" t="str">
        <f t="shared" ca="1" si="1"/>
        <v xml:space="preserve">Ir a </v>
      </c>
      <c r="D16" s="53" t="s">
        <v>316</v>
      </c>
      <c r="E16" s="53">
        <f t="shared" si="4"/>
        <v>4</v>
      </c>
      <c r="F16" s="53">
        <f t="shared" si="2"/>
        <v>0</v>
      </c>
      <c r="G16" s="216" t="str">
        <f t="shared" ca="1" si="5"/>
        <v/>
      </c>
      <c r="H16" s="217" t="str">
        <f t="shared" ca="1" si="6"/>
        <v/>
      </c>
      <c r="I16" s="217" t="str">
        <f t="shared" ca="1" si="7"/>
        <v/>
      </c>
      <c r="J16" s="217" t="str">
        <f t="shared" ca="1" si="8"/>
        <v/>
      </c>
      <c r="K16" s="218" t="str">
        <f t="shared" ca="1" si="9"/>
        <v/>
      </c>
      <c r="L16" s="216" t="str">
        <f t="shared" ca="1" si="10"/>
        <v/>
      </c>
      <c r="M16" s="219" t="str">
        <f t="shared" ref="M16:M32" ca="1" si="47">IF(G16="","",INDIRECT(D16&amp;"!G90"))</f>
        <v/>
      </c>
      <c r="N16" s="219" t="str">
        <f t="shared" ca="1" si="11"/>
        <v/>
      </c>
      <c r="O16" s="220" t="str">
        <f t="shared" ca="1" si="12"/>
        <v/>
      </c>
      <c r="P16" s="221" t="str">
        <f t="shared" ca="1" si="13"/>
        <v/>
      </c>
      <c r="Q16" s="217" t="str">
        <f t="shared" ca="1" si="14"/>
        <v/>
      </c>
      <c r="R16" s="222" t="str">
        <f t="shared" ca="1" si="15"/>
        <v/>
      </c>
      <c r="S16" s="216" t="str">
        <f t="shared" ca="1" si="16"/>
        <v/>
      </c>
      <c r="T16" s="165" t="str">
        <f t="shared" ca="1" si="17"/>
        <v/>
      </c>
      <c r="U16" s="223" t="str">
        <f t="shared" ca="1" si="18"/>
        <v/>
      </c>
      <c r="V16" s="236" t="str">
        <f t="shared" ca="1" si="19"/>
        <v/>
      </c>
      <c r="W16" s="53" t="str">
        <f t="shared" ca="1" si="20"/>
        <v/>
      </c>
      <c r="X16" s="53" t="str">
        <f t="shared" ca="1" si="21"/>
        <v/>
      </c>
      <c r="Y16" s="53" t="str">
        <f t="shared" ca="1" si="22"/>
        <v/>
      </c>
      <c r="Z16" s="53" t="str">
        <f t="shared" ca="1" si="23"/>
        <v/>
      </c>
      <c r="AA16" s="53" t="str">
        <f t="shared" ca="1" si="24"/>
        <v/>
      </c>
      <c r="AB16" s="224" t="str">
        <f t="shared" ca="1" si="25"/>
        <v/>
      </c>
      <c r="AC16" s="224" t="str">
        <f t="shared" ca="1" si="26"/>
        <v/>
      </c>
      <c r="AD16" s="224" t="str">
        <f t="shared" ca="1" si="27"/>
        <v/>
      </c>
      <c r="AE16" s="224" t="str">
        <f t="shared" ca="1" si="28"/>
        <v/>
      </c>
      <c r="AF16" s="224" t="str">
        <f t="shared" ca="1" si="29"/>
        <v/>
      </c>
      <c r="AG16" s="225">
        <f t="shared" ca="1" si="30"/>
        <v>0</v>
      </c>
      <c r="AH16" s="53" t="str">
        <f t="shared" ca="1" si="31"/>
        <v/>
      </c>
      <c r="AI16" s="53" t="str">
        <f t="shared" ca="1" si="32"/>
        <v/>
      </c>
      <c r="AJ16" s="53" t="str">
        <f t="shared" ca="1" si="33"/>
        <v/>
      </c>
      <c r="AK16" s="226" t="str">
        <f t="shared" ca="1" si="34"/>
        <v/>
      </c>
      <c r="AL16" s="209" t="str">
        <f t="shared" ca="1" si="35"/>
        <v/>
      </c>
      <c r="AM16" s="209" t="str">
        <f t="shared" ca="1" si="36"/>
        <v/>
      </c>
      <c r="AN16" s="209" t="str">
        <f t="shared" ca="1" si="37"/>
        <v/>
      </c>
      <c r="AO16" s="209" t="str">
        <f t="shared" ca="1" si="38"/>
        <v/>
      </c>
      <c r="AP16" s="209" t="str">
        <f t="shared" ca="1" si="39"/>
        <v/>
      </c>
      <c r="AQ16" s="227" t="str">
        <f t="shared" ca="1" si="40"/>
        <v/>
      </c>
      <c r="AR16" s="227" t="str">
        <f t="shared" ca="1" si="41"/>
        <v/>
      </c>
      <c r="AS16" s="227" t="str">
        <f t="shared" ca="1" si="42"/>
        <v/>
      </c>
      <c r="AT16" s="227" t="str">
        <f t="shared" ca="1" si="43"/>
        <v/>
      </c>
      <c r="AU16" s="227" t="str">
        <f t="shared" ca="1" si="44"/>
        <v/>
      </c>
      <c r="AV16" s="227" t="str">
        <f t="shared" ca="1" si="45"/>
        <v/>
      </c>
      <c r="AW16" s="209" t="str">
        <f t="shared" ca="1" si="46"/>
        <v/>
      </c>
    </row>
    <row r="17" spans="1:49" s="209" customFormat="1" ht="67.150000000000006" customHeight="1" thickBot="1" x14ac:dyDescent="0.3">
      <c r="A17" s="213" t="e">
        <f t="shared" ca="1" si="3"/>
        <v>#REF!</v>
      </c>
      <c r="B17" s="228" t="str">
        <f t="shared" ca="1" si="0"/>
        <v/>
      </c>
      <c r="C17" s="229" t="str">
        <f t="shared" ca="1" si="1"/>
        <v xml:space="preserve">Ir a </v>
      </c>
      <c r="D17" s="53" t="s">
        <v>317</v>
      </c>
      <c r="E17" s="53">
        <f t="shared" si="4"/>
        <v>5</v>
      </c>
      <c r="F17" s="53">
        <f t="shared" si="2"/>
        <v>1</v>
      </c>
      <c r="G17" s="216" t="str">
        <f t="shared" ca="1" si="5"/>
        <v/>
      </c>
      <c r="H17" s="217" t="str">
        <f t="shared" ca="1" si="6"/>
        <v/>
      </c>
      <c r="I17" s="217" t="str">
        <f t="shared" ca="1" si="7"/>
        <v/>
      </c>
      <c r="J17" s="217" t="str">
        <f t="shared" ca="1" si="8"/>
        <v/>
      </c>
      <c r="K17" s="218" t="str">
        <f t="shared" ca="1" si="9"/>
        <v/>
      </c>
      <c r="L17" s="216" t="str">
        <f t="shared" ca="1" si="10"/>
        <v/>
      </c>
      <c r="M17" s="219" t="str">
        <f t="shared" ca="1" si="47"/>
        <v/>
      </c>
      <c r="N17" s="219" t="str">
        <f t="shared" ca="1" si="11"/>
        <v/>
      </c>
      <c r="O17" s="220" t="str">
        <f t="shared" ca="1" si="12"/>
        <v/>
      </c>
      <c r="P17" s="221" t="str">
        <f t="shared" ca="1" si="13"/>
        <v/>
      </c>
      <c r="Q17" s="217" t="str">
        <f t="shared" ca="1" si="14"/>
        <v/>
      </c>
      <c r="R17" s="222" t="str">
        <f t="shared" ca="1" si="15"/>
        <v/>
      </c>
      <c r="S17" s="216" t="str">
        <f t="shared" ca="1" si="16"/>
        <v/>
      </c>
      <c r="T17" s="165" t="str">
        <f t="shared" ca="1" si="17"/>
        <v/>
      </c>
      <c r="U17" s="223" t="str">
        <f t="shared" ca="1" si="18"/>
        <v/>
      </c>
      <c r="V17" s="236" t="str">
        <f t="shared" ca="1" si="19"/>
        <v/>
      </c>
      <c r="W17" s="53" t="str">
        <f t="shared" ca="1" si="20"/>
        <v/>
      </c>
      <c r="X17" s="53" t="str">
        <f t="shared" ca="1" si="21"/>
        <v/>
      </c>
      <c r="Y17" s="53" t="str">
        <f t="shared" ca="1" si="22"/>
        <v/>
      </c>
      <c r="Z17" s="53" t="str">
        <f t="shared" ca="1" si="23"/>
        <v/>
      </c>
      <c r="AA17" s="53" t="str">
        <f t="shared" ca="1" si="24"/>
        <v/>
      </c>
      <c r="AB17" s="224" t="str">
        <f t="shared" ca="1" si="25"/>
        <v/>
      </c>
      <c r="AC17" s="224" t="str">
        <f t="shared" ca="1" si="26"/>
        <v/>
      </c>
      <c r="AD17" s="224" t="str">
        <f t="shared" ca="1" si="27"/>
        <v/>
      </c>
      <c r="AE17" s="224" t="str">
        <f t="shared" ca="1" si="28"/>
        <v/>
      </c>
      <c r="AF17" s="224" t="str">
        <f t="shared" ca="1" si="29"/>
        <v/>
      </c>
      <c r="AG17" s="225">
        <f t="shared" ca="1" si="30"/>
        <v>0</v>
      </c>
      <c r="AH17" s="53" t="str">
        <f t="shared" ca="1" si="31"/>
        <v/>
      </c>
      <c r="AI17" s="53" t="str">
        <f t="shared" ca="1" si="32"/>
        <v/>
      </c>
      <c r="AJ17" s="53" t="str">
        <f t="shared" ca="1" si="33"/>
        <v/>
      </c>
      <c r="AK17" s="226" t="str">
        <f t="shared" ca="1" si="34"/>
        <v/>
      </c>
      <c r="AL17" s="209" t="str">
        <f t="shared" ca="1" si="35"/>
        <v/>
      </c>
      <c r="AM17" s="209" t="str">
        <f t="shared" ca="1" si="36"/>
        <v/>
      </c>
      <c r="AN17" s="209" t="str">
        <f t="shared" ca="1" si="37"/>
        <v/>
      </c>
      <c r="AO17" s="209" t="str">
        <f t="shared" ca="1" si="38"/>
        <v/>
      </c>
      <c r="AP17" s="209" t="str">
        <f t="shared" ca="1" si="39"/>
        <v/>
      </c>
      <c r="AQ17" s="227" t="str">
        <f t="shared" ca="1" si="40"/>
        <v/>
      </c>
      <c r="AR17" s="227" t="str">
        <f t="shared" ca="1" si="41"/>
        <v/>
      </c>
      <c r="AS17" s="227" t="str">
        <f t="shared" ca="1" si="42"/>
        <v/>
      </c>
      <c r="AT17" s="227" t="str">
        <f t="shared" ca="1" si="43"/>
        <v/>
      </c>
      <c r="AU17" s="227" t="str">
        <f t="shared" ca="1" si="44"/>
        <v/>
      </c>
      <c r="AV17" s="227" t="str">
        <f t="shared" ca="1" si="45"/>
        <v/>
      </c>
      <c r="AW17" s="209" t="str">
        <f t="shared" ca="1" si="46"/>
        <v/>
      </c>
    </row>
    <row r="18" spans="1:49" s="209" customFormat="1" ht="67.150000000000006" customHeight="1" thickBot="1" x14ac:dyDescent="0.3">
      <c r="A18" s="213" t="e">
        <f t="shared" ca="1" si="3"/>
        <v>#REF!</v>
      </c>
      <c r="B18" s="228" t="str">
        <f t="shared" ca="1" si="0"/>
        <v/>
      </c>
      <c r="C18" s="229" t="str">
        <f t="shared" ca="1" si="1"/>
        <v xml:space="preserve">Ir a </v>
      </c>
      <c r="D18" s="53" t="s">
        <v>318</v>
      </c>
      <c r="E18" s="53">
        <f t="shared" si="4"/>
        <v>6</v>
      </c>
      <c r="F18" s="53">
        <f t="shared" si="2"/>
        <v>0</v>
      </c>
      <c r="G18" s="216" t="str">
        <f t="shared" ca="1" si="5"/>
        <v/>
      </c>
      <c r="H18" s="217" t="str">
        <f t="shared" ca="1" si="6"/>
        <v/>
      </c>
      <c r="I18" s="217" t="str">
        <f t="shared" ca="1" si="7"/>
        <v/>
      </c>
      <c r="J18" s="217" t="str">
        <f t="shared" ca="1" si="8"/>
        <v/>
      </c>
      <c r="K18" s="218" t="str">
        <f t="shared" ca="1" si="9"/>
        <v/>
      </c>
      <c r="L18" s="216" t="str">
        <f t="shared" ca="1" si="10"/>
        <v/>
      </c>
      <c r="M18" s="219" t="str">
        <f t="shared" ca="1" si="47"/>
        <v/>
      </c>
      <c r="N18" s="219" t="str">
        <f t="shared" ca="1" si="11"/>
        <v/>
      </c>
      <c r="O18" s="220" t="str">
        <f t="shared" ca="1" si="12"/>
        <v/>
      </c>
      <c r="P18" s="221" t="str">
        <f t="shared" ca="1" si="13"/>
        <v/>
      </c>
      <c r="Q18" s="217" t="str">
        <f t="shared" ca="1" si="14"/>
        <v/>
      </c>
      <c r="R18" s="222" t="str">
        <f t="shared" ca="1" si="15"/>
        <v/>
      </c>
      <c r="S18" s="216" t="str">
        <f t="shared" ca="1" si="16"/>
        <v/>
      </c>
      <c r="T18" s="165" t="str">
        <f t="shared" ca="1" si="17"/>
        <v/>
      </c>
      <c r="U18" s="223" t="str">
        <f t="shared" ca="1" si="18"/>
        <v/>
      </c>
      <c r="V18" s="236" t="str">
        <f t="shared" ca="1" si="19"/>
        <v/>
      </c>
      <c r="W18" s="53" t="str">
        <f t="shared" ca="1" si="20"/>
        <v/>
      </c>
      <c r="X18" s="53" t="str">
        <f t="shared" ca="1" si="21"/>
        <v/>
      </c>
      <c r="Y18" s="53" t="str">
        <f t="shared" ca="1" si="22"/>
        <v/>
      </c>
      <c r="Z18" s="53" t="str">
        <f t="shared" ca="1" si="23"/>
        <v/>
      </c>
      <c r="AA18" s="53" t="str">
        <f t="shared" ca="1" si="24"/>
        <v/>
      </c>
      <c r="AB18" s="224" t="str">
        <f t="shared" ca="1" si="25"/>
        <v/>
      </c>
      <c r="AC18" s="224" t="str">
        <f t="shared" ca="1" si="26"/>
        <v/>
      </c>
      <c r="AD18" s="224" t="str">
        <f t="shared" ca="1" si="27"/>
        <v/>
      </c>
      <c r="AE18" s="224" t="str">
        <f t="shared" ca="1" si="28"/>
        <v/>
      </c>
      <c r="AF18" s="224" t="str">
        <f t="shared" ca="1" si="29"/>
        <v/>
      </c>
      <c r="AG18" s="225">
        <f t="shared" ca="1" si="30"/>
        <v>0</v>
      </c>
      <c r="AH18" s="53" t="str">
        <f t="shared" ca="1" si="31"/>
        <v/>
      </c>
      <c r="AI18" s="53" t="str">
        <f t="shared" ca="1" si="32"/>
        <v/>
      </c>
      <c r="AJ18" s="53" t="str">
        <f t="shared" ca="1" si="33"/>
        <v/>
      </c>
      <c r="AK18" s="226" t="str">
        <f t="shared" ca="1" si="34"/>
        <v/>
      </c>
      <c r="AL18" s="209" t="str">
        <f t="shared" ca="1" si="35"/>
        <v/>
      </c>
      <c r="AM18" s="209" t="str">
        <f t="shared" ca="1" si="36"/>
        <v/>
      </c>
      <c r="AN18" s="209" t="str">
        <f t="shared" ca="1" si="37"/>
        <v/>
      </c>
      <c r="AO18" s="209" t="str">
        <f t="shared" ca="1" si="38"/>
        <v/>
      </c>
      <c r="AP18" s="209" t="str">
        <f t="shared" ca="1" si="39"/>
        <v/>
      </c>
      <c r="AQ18" s="227" t="str">
        <f t="shared" ca="1" si="40"/>
        <v/>
      </c>
      <c r="AR18" s="227" t="str">
        <f t="shared" ca="1" si="41"/>
        <v/>
      </c>
      <c r="AS18" s="227" t="str">
        <f t="shared" ca="1" si="42"/>
        <v/>
      </c>
      <c r="AT18" s="227" t="str">
        <f t="shared" ca="1" si="43"/>
        <v/>
      </c>
      <c r="AU18" s="227" t="str">
        <f t="shared" ca="1" si="44"/>
        <v/>
      </c>
      <c r="AV18" s="227" t="str">
        <f t="shared" ca="1" si="45"/>
        <v/>
      </c>
      <c r="AW18" s="209" t="str">
        <f t="shared" ca="1" si="46"/>
        <v/>
      </c>
    </row>
    <row r="19" spans="1:49" s="209" customFormat="1" ht="67.150000000000006" customHeight="1" thickBot="1" x14ac:dyDescent="0.3">
      <c r="A19" s="213" t="e">
        <f t="shared" ca="1" si="3"/>
        <v>#REF!</v>
      </c>
      <c r="B19" s="228" t="str">
        <f t="shared" ca="1" si="0"/>
        <v/>
      </c>
      <c r="C19" s="229" t="str">
        <f t="shared" ca="1" si="1"/>
        <v xml:space="preserve">Ir a </v>
      </c>
      <c r="D19" s="53" t="s">
        <v>319</v>
      </c>
      <c r="E19" s="53">
        <f t="shared" si="4"/>
        <v>7</v>
      </c>
      <c r="F19" s="53">
        <f t="shared" si="2"/>
        <v>1</v>
      </c>
      <c r="G19" s="216" t="str">
        <f t="shared" ca="1" si="5"/>
        <v/>
      </c>
      <c r="H19" s="217" t="str">
        <f t="shared" ca="1" si="6"/>
        <v/>
      </c>
      <c r="I19" s="217" t="str">
        <f t="shared" ca="1" si="7"/>
        <v/>
      </c>
      <c r="J19" s="217" t="str">
        <f t="shared" ca="1" si="8"/>
        <v/>
      </c>
      <c r="K19" s="218" t="str">
        <f t="shared" ca="1" si="9"/>
        <v/>
      </c>
      <c r="L19" s="216" t="str">
        <f t="shared" ca="1" si="10"/>
        <v/>
      </c>
      <c r="M19" s="219" t="str">
        <f t="shared" ca="1" si="47"/>
        <v/>
      </c>
      <c r="N19" s="219" t="str">
        <f t="shared" ca="1" si="11"/>
        <v/>
      </c>
      <c r="O19" s="220" t="str">
        <f t="shared" ca="1" si="12"/>
        <v/>
      </c>
      <c r="P19" s="221" t="str">
        <f t="shared" ca="1" si="13"/>
        <v/>
      </c>
      <c r="Q19" s="217" t="str">
        <f t="shared" ca="1" si="14"/>
        <v/>
      </c>
      <c r="R19" s="222" t="str">
        <f t="shared" ca="1" si="15"/>
        <v/>
      </c>
      <c r="S19" s="216" t="str">
        <f t="shared" ca="1" si="16"/>
        <v/>
      </c>
      <c r="T19" s="165" t="str">
        <f t="shared" ca="1" si="17"/>
        <v/>
      </c>
      <c r="U19" s="223" t="str">
        <f t="shared" ca="1" si="18"/>
        <v/>
      </c>
      <c r="V19" s="236" t="str">
        <f t="shared" ca="1" si="19"/>
        <v/>
      </c>
      <c r="W19" s="53" t="str">
        <f t="shared" ca="1" si="20"/>
        <v/>
      </c>
      <c r="X19" s="53" t="str">
        <f t="shared" ca="1" si="21"/>
        <v/>
      </c>
      <c r="Y19" s="53" t="str">
        <f t="shared" ca="1" si="22"/>
        <v/>
      </c>
      <c r="Z19" s="53" t="str">
        <f t="shared" ca="1" si="23"/>
        <v/>
      </c>
      <c r="AA19" s="53" t="str">
        <f t="shared" ca="1" si="24"/>
        <v/>
      </c>
      <c r="AB19" s="224" t="str">
        <f t="shared" ca="1" si="25"/>
        <v/>
      </c>
      <c r="AC19" s="224" t="str">
        <f t="shared" ca="1" si="26"/>
        <v/>
      </c>
      <c r="AD19" s="224" t="str">
        <f t="shared" ca="1" si="27"/>
        <v/>
      </c>
      <c r="AE19" s="224" t="str">
        <f t="shared" ca="1" si="28"/>
        <v/>
      </c>
      <c r="AF19" s="224" t="str">
        <f t="shared" ca="1" si="29"/>
        <v/>
      </c>
      <c r="AG19" s="225">
        <f t="shared" ca="1" si="30"/>
        <v>0</v>
      </c>
      <c r="AH19" s="53" t="str">
        <f t="shared" ca="1" si="31"/>
        <v/>
      </c>
      <c r="AI19" s="53" t="str">
        <f t="shared" ca="1" si="32"/>
        <v/>
      </c>
      <c r="AJ19" s="53" t="str">
        <f t="shared" ca="1" si="33"/>
        <v/>
      </c>
      <c r="AK19" s="226" t="str">
        <f t="shared" ca="1" si="34"/>
        <v/>
      </c>
      <c r="AL19" s="209" t="str">
        <f t="shared" ca="1" si="35"/>
        <v/>
      </c>
      <c r="AM19" s="209" t="str">
        <f t="shared" ca="1" si="36"/>
        <v/>
      </c>
      <c r="AN19" s="209" t="str">
        <f t="shared" ca="1" si="37"/>
        <v/>
      </c>
      <c r="AO19" s="209" t="str">
        <f t="shared" ca="1" si="38"/>
        <v/>
      </c>
      <c r="AP19" s="209" t="str">
        <f t="shared" ca="1" si="39"/>
        <v/>
      </c>
      <c r="AQ19" s="227" t="str">
        <f t="shared" ca="1" si="40"/>
        <v/>
      </c>
      <c r="AR19" s="227" t="str">
        <f t="shared" ca="1" si="41"/>
        <v/>
      </c>
      <c r="AS19" s="227" t="str">
        <f t="shared" ca="1" si="42"/>
        <v/>
      </c>
      <c r="AT19" s="227" t="str">
        <f t="shared" ca="1" si="43"/>
        <v/>
      </c>
      <c r="AU19" s="227" t="str">
        <f t="shared" ca="1" si="44"/>
        <v/>
      </c>
      <c r="AV19" s="227" t="str">
        <f t="shared" ca="1" si="45"/>
        <v/>
      </c>
      <c r="AW19" s="209" t="str">
        <f t="shared" ca="1" si="46"/>
        <v/>
      </c>
    </row>
    <row r="20" spans="1:49" s="209" customFormat="1" ht="67.150000000000006" customHeight="1" thickBot="1" x14ac:dyDescent="0.3">
      <c r="A20" s="213" t="e">
        <f t="shared" ca="1" si="3"/>
        <v>#REF!</v>
      </c>
      <c r="B20" s="228" t="str">
        <f t="shared" ca="1" si="0"/>
        <v/>
      </c>
      <c r="C20" s="229" t="str">
        <f t="shared" ca="1" si="1"/>
        <v xml:space="preserve">Ir a </v>
      </c>
      <c r="D20" s="53" t="s">
        <v>320</v>
      </c>
      <c r="E20" s="53">
        <f t="shared" si="4"/>
        <v>8</v>
      </c>
      <c r="F20" s="53">
        <f t="shared" si="2"/>
        <v>0</v>
      </c>
      <c r="G20" s="216" t="str">
        <f t="shared" ca="1" si="5"/>
        <v/>
      </c>
      <c r="H20" s="217" t="str">
        <f t="shared" ca="1" si="6"/>
        <v/>
      </c>
      <c r="I20" s="217" t="str">
        <f t="shared" ca="1" si="7"/>
        <v/>
      </c>
      <c r="J20" s="217" t="str">
        <f t="shared" ca="1" si="8"/>
        <v/>
      </c>
      <c r="K20" s="218" t="str">
        <f t="shared" ca="1" si="9"/>
        <v/>
      </c>
      <c r="L20" s="216" t="str">
        <f t="shared" ca="1" si="10"/>
        <v/>
      </c>
      <c r="M20" s="219" t="str">
        <f t="shared" ca="1" si="47"/>
        <v/>
      </c>
      <c r="N20" s="219" t="str">
        <f t="shared" ca="1" si="11"/>
        <v/>
      </c>
      <c r="O20" s="220" t="str">
        <f t="shared" ca="1" si="12"/>
        <v/>
      </c>
      <c r="P20" s="221" t="str">
        <f t="shared" ca="1" si="13"/>
        <v/>
      </c>
      <c r="Q20" s="217" t="str">
        <f t="shared" ca="1" si="14"/>
        <v/>
      </c>
      <c r="R20" s="222" t="str">
        <f t="shared" ca="1" si="15"/>
        <v/>
      </c>
      <c r="S20" s="216" t="str">
        <f t="shared" ca="1" si="16"/>
        <v/>
      </c>
      <c r="T20" s="165" t="str">
        <f t="shared" ca="1" si="17"/>
        <v/>
      </c>
      <c r="U20" s="223" t="str">
        <f t="shared" ca="1" si="18"/>
        <v/>
      </c>
      <c r="V20" s="236" t="str">
        <f t="shared" ca="1" si="19"/>
        <v/>
      </c>
      <c r="W20" s="53" t="str">
        <f t="shared" ca="1" si="20"/>
        <v/>
      </c>
      <c r="X20" s="53" t="str">
        <f t="shared" ca="1" si="21"/>
        <v/>
      </c>
      <c r="Y20" s="53" t="str">
        <f t="shared" ca="1" si="22"/>
        <v/>
      </c>
      <c r="Z20" s="53" t="str">
        <f t="shared" ca="1" si="23"/>
        <v/>
      </c>
      <c r="AA20" s="53" t="str">
        <f t="shared" ca="1" si="24"/>
        <v/>
      </c>
      <c r="AB20" s="224" t="str">
        <f t="shared" ca="1" si="25"/>
        <v/>
      </c>
      <c r="AC20" s="224" t="str">
        <f t="shared" ca="1" si="26"/>
        <v/>
      </c>
      <c r="AD20" s="224" t="str">
        <f t="shared" ca="1" si="27"/>
        <v/>
      </c>
      <c r="AE20" s="224" t="str">
        <f t="shared" ca="1" si="28"/>
        <v/>
      </c>
      <c r="AF20" s="224" t="str">
        <f t="shared" ca="1" si="29"/>
        <v/>
      </c>
      <c r="AG20" s="225">
        <f t="shared" ca="1" si="30"/>
        <v>0</v>
      </c>
      <c r="AH20" s="53" t="str">
        <f t="shared" ca="1" si="31"/>
        <v/>
      </c>
      <c r="AI20" s="53" t="str">
        <f t="shared" ca="1" si="32"/>
        <v/>
      </c>
      <c r="AJ20" s="53" t="str">
        <f t="shared" ca="1" si="33"/>
        <v/>
      </c>
      <c r="AK20" s="226" t="str">
        <f t="shared" ca="1" si="34"/>
        <v/>
      </c>
      <c r="AL20" s="209" t="str">
        <f t="shared" ca="1" si="35"/>
        <v/>
      </c>
      <c r="AM20" s="209" t="str">
        <f t="shared" ca="1" si="36"/>
        <v/>
      </c>
      <c r="AN20" s="209" t="str">
        <f t="shared" ca="1" si="37"/>
        <v/>
      </c>
      <c r="AO20" s="209" t="str">
        <f t="shared" ca="1" si="38"/>
        <v/>
      </c>
      <c r="AP20" s="209" t="str">
        <f t="shared" ca="1" si="39"/>
        <v/>
      </c>
      <c r="AQ20" s="227" t="str">
        <f t="shared" ca="1" si="40"/>
        <v/>
      </c>
      <c r="AR20" s="227" t="str">
        <f t="shared" ca="1" si="41"/>
        <v/>
      </c>
      <c r="AS20" s="227" t="str">
        <f t="shared" ca="1" si="42"/>
        <v/>
      </c>
      <c r="AT20" s="227" t="str">
        <f t="shared" ca="1" si="43"/>
        <v/>
      </c>
      <c r="AU20" s="227" t="str">
        <f t="shared" ca="1" si="44"/>
        <v/>
      </c>
      <c r="AV20" s="227" t="str">
        <f t="shared" ca="1" si="45"/>
        <v/>
      </c>
      <c r="AW20" s="209" t="str">
        <f t="shared" ca="1" si="46"/>
        <v/>
      </c>
    </row>
    <row r="21" spans="1:49" ht="67.150000000000006" customHeight="1" thickBot="1" x14ac:dyDescent="0.3">
      <c r="A21" s="213" t="e">
        <f t="shared" ca="1" si="3"/>
        <v>#REF!</v>
      </c>
      <c r="B21" s="228" t="str">
        <f t="shared" ca="1" si="0"/>
        <v/>
      </c>
      <c r="C21" s="229" t="str">
        <f t="shared" ca="1" si="1"/>
        <v xml:space="preserve">Ir a </v>
      </c>
      <c r="D21" s="53" t="s">
        <v>321</v>
      </c>
      <c r="E21" s="53">
        <f t="shared" si="4"/>
        <v>9</v>
      </c>
      <c r="F21" s="53">
        <f t="shared" si="2"/>
        <v>1</v>
      </c>
      <c r="G21" s="216" t="str">
        <f t="shared" ca="1" si="5"/>
        <v/>
      </c>
      <c r="H21" s="217" t="str">
        <f t="shared" ca="1" si="6"/>
        <v/>
      </c>
      <c r="I21" s="217" t="str">
        <f t="shared" ca="1" si="7"/>
        <v/>
      </c>
      <c r="J21" s="217" t="str">
        <f t="shared" ca="1" si="8"/>
        <v/>
      </c>
      <c r="K21" s="218" t="str">
        <f t="shared" ca="1" si="9"/>
        <v/>
      </c>
      <c r="L21" s="216" t="str">
        <f t="shared" ca="1" si="10"/>
        <v/>
      </c>
      <c r="M21" s="219" t="str">
        <f t="shared" ca="1" si="47"/>
        <v/>
      </c>
      <c r="N21" s="219" t="str">
        <f t="shared" ca="1" si="11"/>
        <v/>
      </c>
      <c r="O21" s="220" t="str">
        <f t="shared" ca="1" si="12"/>
        <v/>
      </c>
      <c r="P21" s="221" t="str">
        <f t="shared" ca="1" si="13"/>
        <v/>
      </c>
      <c r="Q21" s="217" t="str">
        <f t="shared" ca="1" si="14"/>
        <v/>
      </c>
      <c r="R21" s="222" t="str">
        <f t="shared" ca="1" si="15"/>
        <v/>
      </c>
      <c r="S21" s="216" t="str">
        <f t="shared" ca="1" si="16"/>
        <v/>
      </c>
      <c r="T21" s="165" t="str">
        <f t="shared" ca="1" si="17"/>
        <v/>
      </c>
      <c r="U21" s="223" t="str">
        <f t="shared" ca="1" si="18"/>
        <v/>
      </c>
      <c r="V21" s="236" t="str">
        <f t="shared" ca="1" si="19"/>
        <v/>
      </c>
      <c r="W21" s="53" t="str">
        <f t="shared" ca="1" si="20"/>
        <v/>
      </c>
      <c r="X21" s="53" t="str">
        <f t="shared" ca="1" si="21"/>
        <v/>
      </c>
      <c r="Y21" s="53" t="str">
        <f t="shared" ca="1" si="22"/>
        <v/>
      </c>
      <c r="Z21" s="53" t="str">
        <f t="shared" ca="1" si="23"/>
        <v/>
      </c>
      <c r="AA21" s="53" t="str">
        <f t="shared" ca="1" si="24"/>
        <v/>
      </c>
      <c r="AB21" s="224" t="str">
        <f t="shared" ca="1" si="25"/>
        <v/>
      </c>
      <c r="AC21" s="224" t="str">
        <f t="shared" ca="1" si="26"/>
        <v/>
      </c>
      <c r="AD21" s="224" t="str">
        <f t="shared" ca="1" si="27"/>
        <v/>
      </c>
      <c r="AE21" s="224" t="str">
        <f t="shared" ca="1" si="28"/>
        <v/>
      </c>
      <c r="AF21" s="224" t="str">
        <f t="shared" ca="1" si="29"/>
        <v/>
      </c>
      <c r="AG21" s="225">
        <f t="shared" ca="1" si="30"/>
        <v>0</v>
      </c>
      <c r="AH21" s="53" t="str">
        <f t="shared" ca="1" si="31"/>
        <v/>
      </c>
      <c r="AI21" s="53" t="str">
        <f t="shared" ca="1" si="32"/>
        <v/>
      </c>
      <c r="AJ21" s="53" t="str">
        <f t="shared" ca="1" si="33"/>
        <v/>
      </c>
      <c r="AK21" s="226" t="str">
        <f t="shared" ca="1" si="34"/>
        <v/>
      </c>
      <c r="AL21" s="209" t="str">
        <f t="shared" ca="1" si="35"/>
        <v/>
      </c>
      <c r="AM21" s="209" t="str">
        <f t="shared" ca="1" si="36"/>
        <v/>
      </c>
      <c r="AN21" s="209" t="str">
        <f t="shared" ca="1" si="37"/>
        <v/>
      </c>
      <c r="AO21" s="209" t="str">
        <f t="shared" ca="1" si="38"/>
        <v/>
      </c>
      <c r="AP21" s="209" t="str">
        <f t="shared" ca="1" si="39"/>
        <v/>
      </c>
      <c r="AQ21" s="227" t="str">
        <f t="shared" ca="1" si="40"/>
        <v/>
      </c>
      <c r="AR21" s="227" t="str">
        <f t="shared" ca="1" si="41"/>
        <v/>
      </c>
      <c r="AS21" s="227" t="str">
        <f t="shared" ca="1" si="42"/>
        <v/>
      </c>
      <c r="AT21" s="227" t="str">
        <f t="shared" ca="1" si="43"/>
        <v/>
      </c>
      <c r="AU21" s="227" t="str">
        <f t="shared" ca="1" si="44"/>
        <v/>
      </c>
      <c r="AV21" s="227" t="str">
        <f t="shared" ca="1" si="45"/>
        <v/>
      </c>
      <c r="AW21" s="209" t="str">
        <f t="shared" ca="1" si="46"/>
        <v/>
      </c>
    </row>
    <row r="22" spans="1:49" ht="67.150000000000006" customHeight="1" thickBot="1" x14ac:dyDescent="0.3">
      <c r="A22" s="213" t="e">
        <f t="shared" ca="1" si="3"/>
        <v>#REF!</v>
      </c>
      <c r="B22" s="228" t="str">
        <f t="shared" ca="1" si="0"/>
        <v/>
      </c>
      <c r="C22" s="229" t="str">
        <f t="shared" ca="1" si="1"/>
        <v xml:space="preserve">Ir a </v>
      </c>
      <c r="D22" s="53" t="s">
        <v>322</v>
      </c>
      <c r="E22" s="53">
        <f t="shared" si="4"/>
        <v>10</v>
      </c>
      <c r="F22" s="53">
        <f t="shared" si="2"/>
        <v>0</v>
      </c>
      <c r="G22" s="216" t="str">
        <f t="shared" ca="1" si="5"/>
        <v/>
      </c>
      <c r="H22" s="217" t="str">
        <f t="shared" ca="1" si="6"/>
        <v/>
      </c>
      <c r="I22" s="217" t="str">
        <f t="shared" ca="1" si="7"/>
        <v/>
      </c>
      <c r="J22" s="217" t="str">
        <f t="shared" ca="1" si="8"/>
        <v/>
      </c>
      <c r="K22" s="218" t="str">
        <f t="shared" ca="1" si="9"/>
        <v/>
      </c>
      <c r="L22" s="216" t="str">
        <f t="shared" ca="1" si="10"/>
        <v/>
      </c>
      <c r="M22" s="219" t="str">
        <f t="shared" ca="1" si="47"/>
        <v/>
      </c>
      <c r="N22" s="219" t="str">
        <f t="shared" ca="1" si="11"/>
        <v/>
      </c>
      <c r="O22" s="220" t="str">
        <f t="shared" ca="1" si="12"/>
        <v/>
      </c>
      <c r="P22" s="221" t="str">
        <f t="shared" ca="1" si="13"/>
        <v/>
      </c>
      <c r="Q22" s="217" t="str">
        <f t="shared" ca="1" si="14"/>
        <v/>
      </c>
      <c r="R22" s="222" t="str">
        <f t="shared" ca="1" si="15"/>
        <v/>
      </c>
      <c r="S22" s="216" t="str">
        <f t="shared" ca="1" si="16"/>
        <v/>
      </c>
      <c r="T22" s="165" t="str">
        <f t="shared" ca="1" si="17"/>
        <v/>
      </c>
      <c r="U22" s="223" t="str">
        <f t="shared" ca="1" si="18"/>
        <v/>
      </c>
      <c r="V22" s="236" t="str">
        <f t="shared" ca="1" si="19"/>
        <v/>
      </c>
      <c r="W22" s="53" t="str">
        <f t="shared" ca="1" si="20"/>
        <v/>
      </c>
      <c r="X22" s="53" t="str">
        <f t="shared" ca="1" si="21"/>
        <v/>
      </c>
      <c r="Y22" s="53" t="str">
        <f t="shared" ca="1" si="22"/>
        <v/>
      </c>
      <c r="Z22" s="53" t="str">
        <f t="shared" ca="1" si="23"/>
        <v/>
      </c>
      <c r="AA22" s="53" t="str">
        <f t="shared" ca="1" si="24"/>
        <v/>
      </c>
      <c r="AB22" s="224" t="str">
        <f t="shared" ca="1" si="25"/>
        <v/>
      </c>
      <c r="AC22" s="224" t="str">
        <f t="shared" ca="1" si="26"/>
        <v/>
      </c>
      <c r="AD22" s="224" t="str">
        <f t="shared" ca="1" si="27"/>
        <v/>
      </c>
      <c r="AE22" s="224" t="str">
        <f t="shared" ca="1" si="28"/>
        <v/>
      </c>
      <c r="AF22" s="224" t="str">
        <f t="shared" ca="1" si="29"/>
        <v/>
      </c>
      <c r="AG22" s="225">
        <f t="shared" ca="1" si="30"/>
        <v>0</v>
      </c>
      <c r="AH22" s="53" t="str">
        <f t="shared" ca="1" si="31"/>
        <v/>
      </c>
      <c r="AI22" s="53" t="str">
        <f t="shared" ca="1" si="32"/>
        <v/>
      </c>
      <c r="AJ22" s="53" t="str">
        <f t="shared" ca="1" si="33"/>
        <v/>
      </c>
      <c r="AK22" s="226" t="str">
        <f t="shared" ca="1" si="34"/>
        <v/>
      </c>
      <c r="AL22" s="209" t="str">
        <f t="shared" ca="1" si="35"/>
        <v/>
      </c>
      <c r="AM22" s="209" t="str">
        <f t="shared" ca="1" si="36"/>
        <v/>
      </c>
      <c r="AN22" s="209" t="str">
        <f t="shared" ca="1" si="37"/>
        <v/>
      </c>
      <c r="AO22" s="209" t="str">
        <f t="shared" ca="1" si="38"/>
        <v/>
      </c>
      <c r="AP22" s="209" t="str">
        <f t="shared" ca="1" si="39"/>
        <v/>
      </c>
      <c r="AQ22" s="227" t="str">
        <f t="shared" ca="1" si="40"/>
        <v/>
      </c>
      <c r="AR22" s="227" t="str">
        <f t="shared" ca="1" si="41"/>
        <v/>
      </c>
      <c r="AS22" s="227" t="str">
        <f t="shared" ca="1" si="42"/>
        <v/>
      </c>
      <c r="AT22" s="227" t="str">
        <f t="shared" ca="1" si="43"/>
        <v/>
      </c>
      <c r="AU22" s="227" t="str">
        <f t="shared" ca="1" si="44"/>
        <v/>
      </c>
      <c r="AV22" s="227" t="str">
        <f t="shared" ca="1" si="45"/>
        <v/>
      </c>
      <c r="AW22" s="209" t="str">
        <f t="shared" ca="1" si="46"/>
        <v/>
      </c>
    </row>
    <row r="23" spans="1:49" ht="67.150000000000006" customHeight="1" thickBot="1" x14ac:dyDescent="0.3">
      <c r="A23" s="213" t="e">
        <f t="shared" ca="1" si="3"/>
        <v>#REF!</v>
      </c>
      <c r="B23" s="228" t="str">
        <f t="shared" ca="1" si="0"/>
        <v/>
      </c>
      <c r="C23" s="229" t="str">
        <f t="shared" ca="1" si="1"/>
        <v xml:space="preserve">Ir a </v>
      </c>
      <c r="D23" s="53" t="s">
        <v>323</v>
      </c>
      <c r="E23" s="53">
        <f t="shared" si="4"/>
        <v>11</v>
      </c>
      <c r="F23" s="53">
        <f t="shared" si="2"/>
        <v>1</v>
      </c>
      <c r="G23" s="216" t="str">
        <f t="shared" ca="1" si="5"/>
        <v/>
      </c>
      <c r="H23" s="217" t="str">
        <f t="shared" ca="1" si="6"/>
        <v/>
      </c>
      <c r="I23" s="217" t="str">
        <f t="shared" ca="1" si="7"/>
        <v/>
      </c>
      <c r="J23" s="217" t="str">
        <f t="shared" ca="1" si="8"/>
        <v/>
      </c>
      <c r="K23" s="218" t="str">
        <f t="shared" ca="1" si="9"/>
        <v/>
      </c>
      <c r="L23" s="216" t="str">
        <f t="shared" ca="1" si="10"/>
        <v/>
      </c>
      <c r="M23" s="219" t="str">
        <f t="shared" ca="1" si="47"/>
        <v/>
      </c>
      <c r="N23" s="219" t="str">
        <f t="shared" ca="1" si="11"/>
        <v/>
      </c>
      <c r="O23" s="220" t="str">
        <f t="shared" ca="1" si="12"/>
        <v/>
      </c>
      <c r="P23" s="221" t="str">
        <f t="shared" ca="1" si="13"/>
        <v/>
      </c>
      <c r="Q23" s="217" t="str">
        <f t="shared" ca="1" si="14"/>
        <v/>
      </c>
      <c r="R23" s="222" t="str">
        <f t="shared" ca="1" si="15"/>
        <v/>
      </c>
      <c r="S23" s="216" t="str">
        <f t="shared" ca="1" si="16"/>
        <v/>
      </c>
      <c r="T23" s="165" t="str">
        <f t="shared" ca="1" si="17"/>
        <v/>
      </c>
      <c r="U23" s="223" t="str">
        <f t="shared" ca="1" si="18"/>
        <v/>
      </c>
      <c r="V23" s="236" t="str">
        <f t="shared" ca="1" si="19"/>
        <v/>
      </c>
      <c r="W23" s="53" t="str">
        <f t="shared" ca="1" si="20"/>
        <v/>
      </c>
      <c r="X23" s="53" t="str">
        <f t="shared" ca="1" si="21"/>
        <v/>
      </c>
      <c r="Y23" s="53" t="str">
        <f t="shared" ca="1" si="22"/>
        <v/>
      </c>
      <c r="Z23" s="53" t="str">
        <f t="shared" ca="1" si="23"/>
        <v/>
      </c>
      <c r="AA23" s="53" t="str">
        <f t="shared" ca="1" si="24"/>
        <v/>
      </c>
      <c r="AB23" s="224" t="str">
        <f t="shared" ca="1" si="25"/>
        <v/>
      </c>
      <c r="AC23" s="224" t="str">
        <f t="shared" ca="1" si="26"/>
        <v/>
      </c>
      <c r="AD23" s="224" t="str">
        <f t="shared" ca="1" si="27"/>
        <v/>
      </c>
      <c r="AE23" s="224" t="str">
        <f t="shared" ca="1" si="28"/>
        <v/>
      </c>
      <c r="AF23" s="224" t="str">
        <f t="shared" ca="1" si="29"/>
        <v/>
      </c>
      <c r="AG23" s="225">
        <f t="shared" ca="1" si="30"/>
        <v>0</v>
      </c>
      <c r="AH23" s="53" t="str">
        <f t="shared" ca="1" si="31"/>
        <v/>
      </c>
      <c r="AI23" s="53" t="str">
        <f t="shared" ca="1" si="32"/>
        <v/>
      </c>
      <c r="AJ23" s="53" t="str">
        <f t="shared" ca="1" si="33"/>
        <v/>
      </c>
      <c r="AK23" s="226" t="str">
        <f t="shared" ca="1" si="34"/>
        <v/>
      </c>
      <c r="AL23" s="209" t="str">
        <f t="shared" ca="1" si="35"/>
        <v/>
      </c>
      <c r="AM23" s="209" t="str">
        <f t="shared" ca="1" si="36"/>
        <v/>
      </c>
      <c r="AN23" s="209" t="str">
        <f t="shared" ca="1" si="37"/>
        <v/>
      </c>
      <c r="AO23" s="209" t="str">
        <f t="shared" ca="1" si="38"/>
        <v/>
      </c>
      <c r="AP23" s="209" t="str">
        <f t="shared" ca="1" si="39"/>
        <v/>
      </c>
      <c r="AQ23" s="227" t="str">
        <f t="shared" ca="1" si="40"/>
        <v/>
      </c>
      <c r="AR23" s="227" t="str">
        <f t="shared" ca="1" si="41"/>
        <v/>
      </c>
      <c r="AS23" s="227" t="str">
        <f t="shared" ca="1" si="42"/>
        <v/>
      </c>
      <c r="AT23" s="227" t="str">
        <f t="shared" ca="1" si="43"/>
        <v/>
      </c>
      <c r="AU23" s="227" t="str">
        <f t="shared" ca="1" si="44"/>
        <v/>
      </c>
      <c r="AV23" s="227" t="str">
        <f t="shared" ca="1" si="45"/>
        <v/>
      </c>
      <c r="AW23" s="209" t="str">
        <f t="shared" ca="1" si="46"/>
        <v/>
      </c>
    </row>
    <row r="24" spans="1:49" ht="67.150000000000006" customHeight="1" thickBot="1" x14ac:dyDescent="0.3">
      <c r="A24" s="213" t="e">
        <f t="shared" ca="1" si="3"/>
        <v>#REF!</v>
      </c>
      <c r="B24" s="228" t="str">
        <f t="shared" ca="1" si="0"/>
        <v/>
      </c>
      <c r="C24" s="229" t="str">
        <f t="shared" ca="1" si="1"/>
        <v xml:space="preserve">Ir a </v>
      </c>
      <c r="D24" s="53" t="s">
        <v>324</v>
      </c>
      <c r="E24" s="53">
        <f t="shared" si="4"/>
        <v>12</v>
      </c>
      <c r="F24" s="53">
        <f t="shared" si="2"/>
        <v>0</v>
      </c>
      <c r="G24" s="216" t="str">
        <f t="shared" ca="1" si="5"/>
        <v/>
      </c>
      <c r="H24" s="217" t="str">
        <f t="shared" ca="1" si="6"/>
        <v/>
      </c>
      <c r="I24" s="217" t="str">
        <f t="shared" ca="1" si="7"/>
        <v/>
      </c>
      <c r="J24" s="217" t="str">
        <f t="shared" ca="1" si="8"/>
        <v/>
      </c>
      <c r="K24" s="218" t="str">
        <f t="shared" ca="1" si="9"/>
        <v/>
      </c>
      <c r="L24" s="216" t="str">
        <f t="shared" ca="1" si="10"/>
        <v/>
      </c>
      <c r="M24" s="219" t="str">
        <f t="shared" ca="1" si="47"/>
        <v/>
      </c>
      <c r="N24" s="219" t="str">
        <f t="shared" ca="1" si="11"/>
        <v/>
      </c>
      <c r="O24" s="220" t="str">
        <f t="shared" ca="1" si="12"/>
        <v/>
      </c>
      <c r="P24" s="221" t="str">
        <f t="shared" ca="1" si="13"/>
        <v/>
      </c>
      <c r="Q24" s="217" t="str">
        <f t="shared" ca="1" si="14"/>
        <v/>
      </c>
      <c r="R24" s="222" t="str">
        <f t="shared" ca="1" si="15"/>
        <v/>
      </c>
      <c r="S24" s="216" t="str">
        <f t="shared" ca="1" si="16"/>
        <v/>
      </c>
      <c r="T24" s="165" t="str">
        <f t="shared" ca="1" si="17"/>
        <v/>
      </c>
      <c r="U24" s="223" t="str">
        <f t="shared" ca="1" si="18"/>
        <v/>
      </c>
      <c r="V24" s="236" t="str">
        <f t="shared" ca="1" si="19"/>
        <v/>
      </c>
      <c r="W24" s="53" t="str">
        <f t="shared" ca="1" si="20"/>
        <v/>
      </c>
      <c r="X24" s="53" t="str">
        <f t="shared" ca="1" si="21"/>
        <v/>
      </c>
      <c r="Y24" s="53" t="str">
        <f t="shared" ca="1" si="22"/>
        <v/>
      </c>
      <c r="Z24" s="53" t="str">
        <f t="shared" ca="1" si="23"/>
        <v/>
      </c>
      <c r="AA24" s="53" t="str">
        <f t="shared" ca="1" si="24"/>
        <v/>
      </c>
      <c r="AB24" s="224" t="str">
        <f t="shared" ca="1" si="25"/>
        <v/>
      </c>
      <c r="AC24" s="224" t="str">
        <f t="shared" ca="1" si="26"/>
        <v/>
      </c>
      <c r="AD24" s="224" t="str">
        <f t="shared" ca="1" si="27"/>
        <v/>
      </c>
      <c r="AE24" s="224" t="str">
        <f t="shared" ca="1" si="28"/>
        <v/>
      </c>
      <c r="AF24" s="224" t="str">
        <f t="shared" ca="1" si="29"/>
        <v/>
      </c>
      <c r="AG24" s="225">
        <f t="shared" ca="1" si="30"/>
        <v>0</v>
      </c>
      <c r="AH24" s="53" t="str">
        <f t="shared" ca="1" si="31"/>
        <v/>
      </c>
      <c r="AI24" s="53" t="str">
        <f t="shared" ca="1" si="32"/>
        <v/>
      </c>
      <c r="AJ24" s="53" t="str">
        <f t="shared" ca="1" si="33"/>
        <v/>
      </c>
      <c r="AK24" s="226" t="str">
        <f t="shared" ca="1" si="34"/>
        <v/>
      </c>
      <c r="AL24" s="209" t="str">
        <f t="shared" ca="1" si="35"/>
        <v/>
      </c>
      <c r="AM24" s="209" t="str">
        <f t="shared" ca="1" si="36"/>
        <v/>
      </c>
      <c r="AN24" s="209" t="str">
        <f t="shared" ca="1" si="37"/>
        <v/>
      </c>
      <c r="AO24" s="209" t="str">
        <f t="shared" ca="1" si="38"/>
        <v/>
      </c>
      <c r="AP24" s="209" t="str">
        <f t="shared" ca="1" si="39"/>
        <v/>
      </c>
      <c r="AQ24" s="227" t="str">
        <f t="shared" ca="1" si="40"/>
        <v/>
      </c>
      <c r="AR24" s="227" t="str">
        <f t="shared" ca="1" si="41"/>
        <v/>
      </c>
      <c r="AS24" s="227" t="str">
        <f t="shared" ca="1" si="42"/>
        <v/>
      </c>
      <c r="AT24" s="227" t="str">
        <f t="shared" ca="1" si="43"/>
        <v/>
      </c>
      <c r="AU24" s="227" t="str">
        <f t="shared" ca="1" si="44"/>
        <v/>
      </c>
      <c r="AV24" s="227" t="str">
        <f t="shared" ca="1" si="45"/>
        <v/>
      </c>
      <c r="AW24" s="209" t="str">
        <f t="shared" ca="1" si="46"/>
        <v/>
      </c>
    </row>
    <row r="25" spans="1:49" ht="67.150000000000006" customHeight="1" thickBot="1" x14ac:dyDescent="0.3">
      <c r="A25" s="213" t="e">
        <f t="shared" ca="1" si="3"/>
        <v>#REF!</v>
      </c>
      <c r="B25" s="228" t="str">
        <f t="shared" ca="1" si="0"/>
        <v/>
      </c>
      <c r="C25" s="229" t="str">
        <f t="shared" ca="1" si="1"/>
        <v xml:space="preserve">Ir a </v>
      </c>
      <c r="D25" s="53" t="s">
        <v>325</v>
      </c>
      <c r="E25" s="53">
        <f t="shared" si="4"/>
        <v>13</v>
      </c>
      <c r="F25" s="53">
        <f t="shared" si="2"/>
        <v>1</v>
      </c>
      <c r="G25" s="216" t="str">
        <f t="shared" ca="1" si="5"/>
        <v/>
      </c>
      <c r="H25" s="217" t="str">
        <f t="shared" ca="1" si="6"/>
        <v/>
      </c>
      <c r="I25" s="217" t="str">
        <f t="shared" ca="1" si="7"/>
        <v/>
      </c>
      <c r="J25" s="217" t="str">
        <f t="shared" ca="1" si="8"/>
        <v/>
      </c>
      <c r="K25" s="218" t="str">
        <f t="shared" ca="1" si="9"/>
        <v/>
      </c>
      <c r="L25" s="216" t="str">
        <f t="shared" ca="1" si="10"/>
        <v/>
      </c>
      <c r="M25" s="219" t="str">
        <f t="shared" ca="1" si="47"/>
        <v/>
      </c>
      <c r="N25" s="219" t="str">
        <f t="shared" ca="1" si="11"/>
        <v/>
      </c>
      <c r="O25" s="220" t="str">
        <f t="shared" ca="1" si="12"/>
        <v/>
      </c>
      <c r="P25" s="221" t="str">
        <f t="shared" ca="1" si="13"/>
        <v/>
      </c>
      <c r="Q25" s="217" t="str">
        <f t="shared" ca="1" si="14"/>
        <v/>
      </c>
      <c r="R25" s="222" t="str">
        <f t="shared" ca="1" si="15"/>
        <v/>
      </c>
      <c r="S25" s="216" t="str">
        <f t="shared" ca="1" si="16"/>
        <v/>
      </c>
      <c r="T25" s="165" t="str">
        <f t="shared" ca="1" si="17"/>
        <v/>
      </c>
      <c r="U25" s="223" t="str">
        <f t="shared" ca="1" si="18"/>
        <v/>
      </c>
      <c r="V25" s="236" t="str">
        <f t="shared" ca="1" si="19"/>
        <v/>
      </c>
      <c r="W25" s="53" t="str">
        <f t="shared" ca="1" si="20"/>
        <v/>
      </c>
      <c r="X25" s="53" t="str">
        <f t="shared" ca="1" si="21"/>
        <v/>
      </c>
      <c r="Y25" s="53" t="str">
        <f t="shared" ca="1" si="22"/>
        <v/>
      </c>
      <c r="Z25" s="53" t="str">
        <f t="shared" ca="1" si="23"/>
        <v/>
      </c>
      <c r="AA25" s="53" t="str">
        <f t="shared" ca="1" si="24"/>
        <v/>
      </c>
      <c r="AB25" s="224" t="str">
        <f t="shared" ca="1" si="25"/>
        <v/>
      </c>
      <c r="AC25" s="224" t="str">
        <f t="shared" ca="1" si="26"/>
        <v/>
      </c>
      <c r="AD25" s="224" t="str">
        <f t="shared" ca="1" si="27"/>
        <v/>
      </c>
      <c r="AE25" s="224" t="str">
        <f t="shared" ca="1" si="28"/>
        <v/>
      </c>
      <c r="AF25" s="224" t="str">
        <f t="shared" ca="1" si="29"/>
        <v/>
      </c>
      <c r="AG25" s="225">
        <f t="shared" ca="1" si="30"/>
        <v>0</v>
      </c>
      <c r="AH25" s="53" t="str">
        <f t="shared" ca="1" si="31"/>
        <v/>
      </c>
      <c r="AI25" s="53" t="str">
        <f t="shared" ca="1" si="32"/>
        <v/>
      </c>
      <c r="AJ25" s="53" t="str">
        <f t="shared" ca="1" si="33"/>
        <v/>
      </c>
      <c r="AK25" s="226" t="str">
        <f t="shared" ca="1" si="34"/>
        <v/>
      </c>
      <c r="AL25" s="209" t="str">
        <f t="shared" ca="1" si="35"/>
        <v/>
      </c>
      <c r="AM25" s="209" t="str">
        <f t="shared" ca="1" si="36"/>
        <v/>
      </c>
      <c r="AN25" s="209" t="str">
        <f t="shared" ca="1" si="37"/>
        <v/>
      </c>
      <c r="AO25" s="209" t="str">
        <f t="shared" ca="1" si="38"/>
        <v/>
      </c>
      <c r="AP25" s="209" t="str">
        <f t="shared" ca="1" si="39"/>
        <v/>
      </c>
      <c r="AQ25" s="227" t="str">
        <f t="shared" ca="1" si="40"/>
        <v/>
      </c>
      <c r="AR25" s="227" t="str">
        <f t="shared" ca="1" si="41"/>
        <v/>
      </c>
      <c r="AS25" s="227" t="str">
        <f t="shared" ca="1" si="42"/>
        <v/>
      </c>
      <c r="AT25" s="227" t="str">
        <f t="shared" ca="1" si="43"/>
        <v/>
      </c>
      <c r="AU25" s="227" t="str">
        <f t="shared" ca="1" si="44"/>
        <v/>
      </c>
      <c r="AV25" s="227" t="str">
        <f t="shared" ca="1" si="45"/>
        <v/>
      </c>
      <c r="AW25" s="209" t="str">
        <f t="shared" ca="1" si="46"/>
        <v/>
      </c>
    </row>
    <row r="26" spans="1:49" ht="67.150000000000006" customHeight="1" thickBot="1" x14ac:dyDescent="0.3">
      <c r="A26" s="213" t="e">
        <f t="shared" ca="1" si="3"/>
        <v>#REF!</v>
      </c>
      <c r="B26" s="228" t="str">
        <f t="shared" ca="1" si="0"/>
        <v/>
      </c>
      <c r="C26" s="229" t="str">
        <f t="shared" ca="1" si="1"/>
        <v xml:space="preserve">Ir a </v>
      </c>
      <c r="D26" s="53" t="s">
        <v>326</v>
      </c>
      <c r="E26" s="53">
        <f t="shared" si="4"/>
        <v>14</v>
      </c>
      <c r="F26" s="53">
        <f t="shared" si="2"/>
        <v>0</v>
      </c>
      <c r="G26" s="216" t="str">
        <f t="shared" ca="1" si="5"/>
        <v/>
      </c>
      <c r="H26" s="217" t="str">
        <f t="shared" ca="1" si="6"/>
        <v/>
      </c>
      <c r="I26" s="217" t="str">
        <f t="shared" ca="1" si="7"/>
        <v/>
      </c>
      <c r="J26" s="217" t="str">
        <f t="shared" ca="1" si="8"/>
        <v/>
      </c>
      <c r="K26" s="218" t="str">
        <f t="shared" ca="1" si="9"/>
        <v/>
      </c>
      <c r="L26" s="216" t="str">
        <f t="shared" ca="1" si="10"/>
        <v/>
      </c>
      <c r="M26" s="219" t="str">
        <f t="shared" ca="1" si="47"/>
        <v/>
      </c>
      <c r="N26" s="219" t="str">
        <f t="shared" ca="1" si="11"/>
        <v/>
      </c>
      <c r="O26" s="220" t="str">
        <f t="shared" ca="1" si="12"/>
        <v/>
      </c>
      <c r="P26" s="221" t="str">
        <f t="shared" ca="1" si="13"/>
        <v/>
      </c>
      <c r="Q26" s="217" t="str">
        <f t="shared" ca="1" si="14"/>
        <v/>
      </c>
      <c r="R26" s="222" t="str">
        <f t="shared" ca="1" si="15"/>
        <v/>
      </c>
      <c r="S26" s="216" t="str">
        <f t="shared" ca="1" si="16"/>
        <v/>
      </c>
      <c r="T26" s="165" t="str">
        <f t="shared" ca="1" si="17"/>
        <v/>
      </c>
      <c r="U26" s="223" t="str">
        <f t="shared" ca="1" si="18"/>
        <v/>
      </c>
      <c r="V26" s="236" t="str">
        <f t="shared" ca="1" si="19"/>
        <v/>
      </c>
      <c r="W26" s="53" t="str">
        <f t="shared" ca="1" si="20"/>
        <v/>
      </c>
      <c r="X26" s="53" t="str">
        <f t="shared" ca="1" si="21"/>
        <v/>
      </c>
      <c r="Y26" s="53" t="str">
        <f t="shared" ca="1" si="22"/>
        <v/>
      </c>
      <c r="Z26" s="53" t="str">
        <f t="shared" ca="1" si="23"/>
        <v/>
      </c>
      <c r="AA26" s="53" t="str">
        <f t="shared" ca="1" si="24"/>
        <v/>
      </c>
      <c r="AB26" s="224" t="str">
        <f t="shared" ca="1" si="25"/>
        <v/>
      </c>
      <c r="AC26" s="224" t="str">
        <f t="shared" ca="1" si="26"/>
        <v/>
      </c>
      <c r="AD26" s="224" t="str">
        <f t="shared" ca="1" si="27"/>
        <v/>
      </c>
      <c r="AE26" s="224" t="str">
        <f t="shared" ca="1" si="28"/>
        <v/>
      </c>
      <c r="AF26" s="224" t="str">
        <f t="shared" ca="1" si="29"/>
        <v/>
      </c>
      <c r="AG26" s="225">
        <f t="shared" ca="1" si="30"/>
        <v>0</v>
      </c>
      <c r="AH26" s="53" t="str">
        <f t="shared" ca="1" si="31"/>
        <v/>
      </c>
      <c r="AI26" s="53" t="str">
        <f t="shared" ca="1" si="32"/>
        <v/>
      </c>
      <c r="AJ26" s="53" t="str">
        <f t="shared" ca="1" si="33"/>
        <v/>
      </c>
      <c r="AK26" s="226" t="str">
        <f t="shared" ca="1" si="34"/>
        <v/>
      </c>
      <c r="AL26" s="209" t="str">
        <f t="shared" ca="1" si="35"/>
        <v/>
      </c>
      <c r="AM26" s="209" t="str">
        <f t="shared" ca="1" si="36"/>
        <v/>
      </c>
      <c r="AN26" s="209" t="str">
        <f t="shared" ca="1" si="37"/>
        <v/>
      </c>
      <c r="AO26" s="209" t="str">
        <f t="shared" ca="1" si="38"/>
        <v/>
      </c>
      <c r="AP26" s="209" t="str">
        <f t="shared" ca="1" si="39"/>
        <v/>
      </c>
      <c r="AQ26" s="227" t="str">
        <f t="shared" ca="1" si="40"/>
        <v/>
      </c>
      <c r="AR26" s="227" t="str">
        <f t="shared" ca="1" si="41"/>
        <v/>
      </c>
      <c r="AS26" s="227" t="str">
        <f t="shared" ca="1" si="42"/>
        <v/>
      </c>
      <c r="AT26" s="227" t="str">
        <f t="shared" ca="1" si="43"/>
        <v/>
      </c>
      <c r="AU26" s="227" t="str">
        <f t="shared" ca="1" si="44"/>
        <v/>
      </c>
      <c r="AV26" s="227" t="str">
        <f t="shared" ca="1" si="45"/>
        <v/>
      </c>
      <c r="AW26" s="209" t="str">
        <f t="shared" ca="1" si="46"/>
        <v/>
      </c>
    </row>
    <row r="27" spans="1:49" ht="67.150000000000006" customHeight="1" thickBot="1" x14ac:dyDescent="0.3">
      <c r="A27" s="213" t="e">
        <f t="shared" ca="1" si="3"/>
        <v>#REF!</v>
      </c>
      <c r="B27" s="228" t="str">
        <f t="shared" ca="1" si="0"/>
        <v/>
      </c>
      <c r="C27" s="229" t="str">
        <f t="shared" ca="1" si="1"/>
        <v xml:space="preserve">Ir a </v>
      </c>
      <c r="D27" s="53" t="s">
        <v>327</v>
      </c>
      <c r="E27" s="53">
        <f t="shared" si="4"/>
        <v>15</v>
      </c>
      <c r="F27" s="53">
        <f t="shared" si="2"/>
        <v>1</v>
      </c>
      <c r="G27" s="216" t="str">
        <f t="shared" ca="1" si="5"/>
        <v/>
      </c>
      <c r="H27" s="217" t="str">
        <f t="shared" ca="1" si="6"/>
        <v/>
      </c>
      <c r="I27" s="217" t="str">
        <f t="shared" ca="1" si="7"/>
        <v/>
      </c>
      <c r="J27" s="217" t="str">
        <f t="shared" ca="1" si="8"/>
        <v/>
      </c>
      <c r="K27" s="218" t="str">
        <f t="shared" ca="1" si="9"/>
        <v/>
      </c>
      <c r="L27" s="216" t="str">
        <f t="shared" ca="1" si="10"/>
        <v/>
      </c>
      <c r="M27" s="219" t="str">
        <f t="shared" ca="1" si="47"/>
        <v/>
      </c>
      <c r="N27" s="219" t="str">
        <f t="shared" ca="1" si="11"/>
        <v/>
      </c>
      <c r="O27" s="220" t="str">
        <f t="shared" ca="1" si="12"/>
        <v/>
      </c>
      <c r="P27" s="221" t="str">
        <f t="shared" ca="1" si="13"/>
        <v/>
      </c>
      <c r="Q27" s="217" t="str">
        <f t="shared" ca="1" si="14"/>
        <v/>
      </c>
      <c r="R27" s="222" t="str">
        <f t="shared" ca="1" si="15"/>
        <v/>
      </c>
      <c r="S27" s="216" t="str">
        <f t="shared" ca="1" si="16"/>
        <v/>
      </c>
      <c r="T27" s="165" t="str">
        <f t="shared" ca="1" si="17"/>
        <v/>
      </c>
      <c r="U27" s="223" t="str">
        <f t="shared" ca="1" si="18"/>
        <v/>
      </c>
      <c r="V27" s="236" t="str">
        <f t="shared" ca="1" si="19"/>
        <v/>
      </c>
      <c r="W27" s="53" t="str">
        <f t="shared" ca="1" si="20"/>
        <v/>
      </c>
      <c r="X27" s="53" t="str">
        <f t="shared" ca="1" si="21"/>
        <v/>
      </c>
      <c r="Y27" s="53" t="str">
        <f t="shared" ca="1" si="22"/>
        <v/>
      </c>
      <c r="Z27" s="53" t="str">
        <f t="shared" ca="1" si="23"/>
        <v/>
      </c>
      <c r="AA27" s="53" t="str">
        <f t="shared" ca="1" si="24"/>
        <v/>
      </c>
      <c r="AB27" s="224" t="str">
        <f t="shared" ca="1" si="25"/>
        <v/>
      </c>
      <c r="AC27" s="224" t="str">
        <f t="shared" ca="1" si="26"/>
        <v/>
      </c>
      <c r="AD27" s="224" t="str">
        <f t="shared" ca="1" si="27"/>
        <v/>
      </c>
      <c r="AE27" s="224" t="str">
        <f t="shared" ca="1" si="28"/>
        <v/>
      </c>
      <c r="AF27" s="224" t="str">
        <f t="shared" ca="1" si="29"/>
        <v/>
      </c>
      <c r="AG27" s="225">
        <f t="shared" ca="1" si="30"/>
        <v>0</v>
      </c>
      <c r="AH27" s="53" t="str">
        <f t="shared" ca="1" si="31"/>
        <v/>
      </c>
      <c r="AI27" s="53" t="str">
        <f t="shared" ca="1" si="32"/>
        <v/>
      </c>
      <c r="AJ27" s="53" t="str">
        <f t="shared" ca="1" si="33"/>
        <v/>
      </c>
      <c r="AK27" s="226" t="str">
        <f t="shared" ca="1" si="34"/>
        <v/>
      </c>
      <c r="AL27" s="209" t="str">
        <f t="shared" ca="1" si="35"/>
        <v/>
      </c>
      <c r="AM27" s="209" t="str">
        <f t="shared" ca="1" si="36"/>
        <v/>
      </c>
      <c r="AN27" s="209" t="str">
        <f t="shared" ca="1" si="37"/>
        <v/>
      </c>
      <c r="AO27" s="209" t="str">
        <f t="shared" ca="1" si="38"/>
        <v/>
      </c>
      <c r="AP27" s="209" t="str">
        <f t="shared" ca="1" si="39"/>
        <v/>
      </c>
      <c r="AQ27" s="227" t="str">
        <f t="shared" ca="1" si="40"/>
        <v/>
      </c>
      <c r="AR27" s="227" t="str">
        <f t="shared" ca="1" si="41"/>
        <v/>
      </c>
      <c r="AS27" s="227" t="str">
        <f t="shared" ca="1" si="42"/>
        <v/>
      </c>
      <c r="AT27" s="227" t="str">
        <f t="shared" ca="1" si="43"/>
        <v/>
      </c>
      <c r="AU27" s="227" t="str">
        <f t="shared" ca="1" si="44"/>
        <v/>
      </c>
      <c r="AV27" s="227" t="str">
        <f t="shared" ca="1" si="45"/>
        <v/>
      </c>
      <c r="AW27" s="209" t="str">
        <f t="shared" ca="1" si="46"/>
        <v/>
      </c>
    </row>
    <row r="28" spans="1:49" ht="67.150000000000006" customHeight="1" thickBot="1" x14ac:dyDescent="0.3">
      <c r="A28" s="213" t="e">
        <f t="shared" ca="1" si="3"/>
        <v>#REF!</v>
      </c>
      <c r="B28" s="228" t="str">
        <f t="shared" ca="1" si="0"/>
        <v/>
      </c>
      <c r="C28" s="229" t="str">
        <f t="shared" ca="1" si="1"/>
        <v xml:space="preserve">Ir a </v>
      </c>
      <c r="D28" s="53" t="s">
        <v>328</v>
      </c>
      <c r="E28" s="53">
        <f t="shared" si="4"/>
        <v>16</v>
      </c>
      <c r="F28" s="53">
        <f t="shared" si="2"/>
        <v>0</v>
      </c>
      <c r="G28" s="216" t="str">
        <f t="shared" ca="1" si="5"/>
        <v/>
      </c>
      <c r="H28" s="217" t="str">
        <f t="shared" ca="1" si="6"/>
        <v/>
      </c>
      <c r="I28" s="217" t="str">
        <f t="shared" ca="1" si="7"/>
        <v/>
      </c>
      <c r="J28" s="217" t="str">
        <f t="shared" ca="1" si="8"/>
        <v/>
      </c>
      <c r="K28" s="218" t="str">
        <f t="shared" ca="1" si="9"/>
        <v/>
      </c>
      <c r="L28" s="216" t="str">
        <f t="shared" ca="1" si="10"/>
        <v/>
      </c>
      <c r="M28" s="219" t="str">
        <f t="shared" ca="1" si="47"/>
        <v/>
      </c>
      <c r="N28" s="219" t="str">
        <f t="shared" ca="1" si="11"/>
        <v/>
      </c>
      <c r="O28" s="220" t="str">
        <f t="shared" ca="1" si="12"/>
        <v/>
      </c>
      <c r="P28" s="221" t="str">
        <f t="shared" ca="1" si="13"/>
        <v/>
      </c>
      <c r="Q28" s="217" t="str">
        <f t="shared" ca="1" si="14"/>
        <v/>
      </c>
      <c r="R28" s="222" t="str">
        <f t="shared" ca="1" si="15"/>
        <v/>
      </c>
      <c r="S28" s="216" t="str">
        <f t="shared" ca="1" si="16"/>
        <v/>
      </c>
      <c r="T28" s="165" t="str">
        <f t="shared" ca="1" si="17"/>
        <v/>
      </c>
      <c r="U28" s="223" t="str">
        <f t="shared" ca="1" si="18"/>
        <v/>
      </c>
      <c r="V28" s="236" t="str">
        <f t="shared" ca="1" si="19"/>
        <v/>
      </c>
      <c r="W28" s="53" t="str">
        <f t="shared" ca="1" si="20"/>
        <v/>
      </c>
      <c r="X28" s="53" t="str">
        <f t="shared" ca="1" si="21"/>
        <v/>
      </c>
      <c r="Y28" s="53" t="str">
        <f t="shared" ca="1" si="22"/>
        <v/>
      </c>
      <c r="Z28" s="53" t="str">
        <f t="shared" ca="1" si="23"/>
        <v/>
      </c>
      <c r="AA28" s="53" t="str">
        <f t="shared" ca="1" si="24"/>
        <v/>
      </c>
      <c r="AB28" s="224" t="str">
        <f t="shared" ca="1" si="25"/>
        <v/>
      </c>
      <c r="AC28" s="224" t="str">
        <f t="shared" ca="1" si="26"/>
        <v/>
      </c>
      <c r="AD28" s="224" t="str">
        <f t="shared" ca="1" si="27"/>
        <v/>
      </c>
      <c r="AE28" s="224" t="str">
        <f t="shared" ca="1" si="28"/>
        <v/>
      </c>
      <c r="AF28" s="224" t="str">
        <f t="shared" ca="1" si="29"/>
        <v/>
      </c>
      <c r="AG28" s="225">
        <f t="shared" ca="1" si="30"/>
        <v>0</v>
      </c>
      <c r="AH28" s="53" t="str">
        <f t="shared" ca="1" si="31"/>
        <v/>
      </c>
      <c r="AI28" s="53" t="str">
        <f t="shared" ca="1" si="32"/>
        <v/>
      </c>
      <c r="AJ28" s="53" t="str">
        <f t="shared" ca="1" si="33"/>
        <v/>
      </c>
      <c r="AK28" s="226" t="str">
        <f t="shared" ca="1" si="34"/>
        <v/>
      </c>
      <c r="AL28" s="209" t="str">
        <f t="shared" ca="1" si="35"/>
        <v/>
      </c>
      <c r="AM28" s="209" t="str">
        <f t="shared" ca="1" si="36"/>
        <v/>
      </c>
      <c r="AN28" s="209" t="str">
        <f t="shared" ca="1" si="37"/>
        <v/>
      </c>
      <c r="AO28" s="209" t="str">
        <f t="shared" ca="1" si="38"/>
        <v/>
      </c>
      <c r="AP28" s="209" t="str">
        <f t="shared" ca="1" si="39"/>
        <v/>
      </c>
      <c r="AQ28" s="227" t="str">
        <f t="shared" ca="1" si="40"/>
        <v/>
      </c>
      <c r="AR28" s="227" t="str">
        <f t="shared" ca="1" si="41"/>
        <v/>
      </c>
      <c r="AS28" s="227" t="str">
        <f t="shared" ca="1" si="42"/>
        <v/>
      </c>
      <c r="AT28" s="227" t="str">
        <f t="shared" ca="1" si="43"/>
        <v/>
      </c>
      <c r="AU28" s="227" t="str">
        <f t="shared" ca="1" si="44"/>
        <v/>
      </c>
      <c r="AV28" s="227" t="str">
        <f t="shared" ca="1" si="45"/>
        <v/>
      </c>
      <c r="AW28" s="209" t="str">
        <f t="shared" ca="1" si="46"/>
        <v/>
      </c>
    </row>
    <row r="29" spans="1:49" ht="67.150000000000006" customHeight="1" thickBot="1" x14ac:dyDescent="0.3">
      <c r="A29" s="213" t="e">
        <f t="shared" ca="1" si="3"/>
        <v>#REF!</v>
      </c>
      <c r="B29" s="228" t="str">
        <f t="shared" ca="1" si="0"/>
        <v/>
      </c>
      <c r="C29" s="229" t="str">
        <f t="shared" ca="1" si="1"/>
        <v xml:space="preserve">Ir a </v>
      </c>
      <c r="D29" s="53" t="s">
        <v>329</v>
      </c>
      <c r="E29" s="53">
        <f t="shared" si="4"/>
        <v>17</v>
      </c>
      <c r="F29" s="53">
        <f t="shared" si="2"/>
        <v>1</v>
      </c>
      <c r="G29" s="216" t="str">
        <f t="shared" ca="1" si="5"/>
        <v/>
      </c>
      <c r="H29" s="217" t="str">
        <f t="shared" ca="1" si="6"/>
        <v/>
      </c>
      <c r="I29" s="217" t="str">
        <f t="shared" ca="1" si="7"/>
        <v/>
      </c>
      <c r="J29" s="217" t="str">
        <f t="shared" ca="1" si="8"/>
        <v/>
      </c>
      <c r="K29" s="218" t="str">
        <f t="shared" ca="1" si="9"/>
        <v/>
      </c>
      <c r="L29" s="216" t="str">
        <f t="shared" ca="1" si="10"/>
        <v/>
      </c>
      <c r="M29" s="219" t="str">
        <f t="shared" ca="1" si="47"/>
        <v/>
      </c>
      <c r="N29" s="219" t="str">
        <f t="shared" ca="1" si="11"/>
        <v/>
      </c>
      <c r="O29" s="220" t="str">
        <f t="shared" ca="1" si="12"/>
        <v/>
      </c>
      <c r="P29" s="221" t="str">
        <f t="shared" ca="1" si="13"/>
        <v/>
      </c>
      <c r="Q29" s="217" t="str">
        <f t="shared" ca="1" si="14"/>
        <v/>
      </c>
      <c r="R29" s="222" t="str">
        <f t="shared" ca="1" si="15"/>
        <v/>
      </c>
      <c r="S29" s="216" t="str">
        <f t="shared" ca="1" si="16"/>
        <v/>
      </c>
      <c r="T29" s="165" t="str">
        <f t="shared" ca="1" si="17"/>
        <v/>
      </c>
      <c r="U29" s="223" t="str">
        <f t="shared" ca="1" si="18"/>
        <v/>
      </c>
      <c r="V29" s="236" t="str">
        <f t="shared" ca="1" si="19"/>
        <v/>
      </c>
      <c r="W29" s="53" t="str">
        <f t="shared" ca="1" si="20"/>
        <v/>
      </c>
      <c r="X29" s="53" t="str">
        <f t="shared" ca="1" si="21"/>
        <v/>
      </c>
      <c r="Y29" s="53" t="str">
        <f t="shared" ca="1" si="22"/>
        <v/>
      </c>
      <c r="Z29" s="53" t="str">
        <f t="shared" ca="1" si="23"/>
        <v/>
      </c>
      <c r="AA29" s="53" t="str">
        <f t="shared" ca="1" si="24"/>
        <v/>
      </c>
      <c r="AB29" s="224" t="str">
        <f t="shared" ca="1" si="25"/>
        <v/>
      </c>
      <c r="AC29" s="224" t="str">
        <f t="shared" ca="1" si="26"/>
        <v/>
      </c>
      <c r="AD29" s="224" t="str">
        <f t="shared" ca="1" si="27"/>
        <v/>
      </c>
      <c r="AE29" s="224" t="str">
        <f t="shared" ca="1" si="28"/>
        <v/>
      </c>
      <c r="AF29" s="224" t="str">
        <f t="shared" ca="1" si="29"/>
        <v/>
      </c>
      <c r="AG29" s="225">
        <f t="shared" ca="1" si="30"/>
        <v>0</v>
      </c>
      <c r="AH29" s="53" t="str">
        <f t="shared" ca="1" si="31"/>
        <v/>
      </c>
      <c r="AI29" s="53" t="str">
        <f t="shared" ca="1" si="32"/>
        <v/>
      </c>
      <c r="AJ29" s="53" t="str">
        <f t="shared" ca="1" si="33"/>
        <v/>
      </c>
      <c r="AK29" s="226" t="str">
        <f t="shared" ca="1" si="34"/>
        <v/>
      </c>
      <c r="AL29" s="209" t="str">
        <f t="shared" ca="1" si="35"/>
        <v/>
      </c>
      <c r="AM29" s="209" t="str">
        <f t="shared" ca="1" si="36"/>
        <v/>
      </c>
      <c r="AN29" s="209" t="str">
        <f t="shared" ca="1" si="37"/>
        <v/>
      </c>
      <c r="AO29" s="209" t="str">
        <f t="shared" ca="1" si="38"/>
        <v/>
      </c>
      <c r="AP29" s="209" t="str">
        <f t="shared" ca="1" si="39"/>
        <v/>
      </c>
      <c r="AQ29" s="227" t="str">
        <f t="shared" ca="1" si="40"/>
        <v/>
      </c>
      <c r="AR29" s="227" t="str">
        <f t="shared" ca="1" si="41"/>
        <v/>
      </c>
      <c r="AS29" s="227" t="str">
        <f t="shared" ca="1" si="42"/>
        <v/>
      </c>
      <c r="AT29" s="227" t="str">
        <f t="shared" ca="1" si="43"/>
        <v/>
      </c>
      <c r="AU29" s="227" t="str">
        <f t="shared" ca="1" si="44"/>
        <v/>
      </c>
      <c r="AV29" s="227" t="str">
        <f t="shared" ca="1" si="45"/>
        <v/>
      </c>
      <c r="AW29" s="209" t="str">
        <f t="shared" ca="1" si="46"/>
        <v/>
      </c>
    </row>
    <row r="30" spans="1:49" ht="67.150000000000006" customHeight="1" thickBot="1" x14ac:dyDescent="0.3">
      <c r="A30" s="213" t="e">
        <f t="shared" ca="1" si="3"/>
        <v>#REF!</v>
      </c>
      <c r="B30" s="228" t="str">
        <f t="shared" ca="1" si="0"/>
        <v/>
      </c>
      <c r="C30" s="229" t="str">
        <f t="shared" ca="1" si="1"/>
        <v xml:space="preserve">Ir a </v>
      </c>
      <c r="D30" s="53" t="s">
        <v>330</v>
      </c>
      <c r="E30" s="53">
        <f t="shared" si="4"/>
        <v>18</v>
      </c>
      <c r="F30" s="53">
        <f t="shared" si="2"/>
        <v>0</v>
      </c>
      <c r="G30" s="216" t="str">
        <f t="shared" ca="1" si="5"/>
        <v/>
      </c>
      <c r="H30" s="217" t="str">
        <f t="shared" ca="1" si="6"/>
        <v/>
      </c>
      <c r="I30" s="217" t="str">
        <f t="shared" ca="1" si="7"/>
        <v/>
      </c>
      <c r="J30" s="217" t="str">
        <f t="shared" ca="1" si="8"/>
        <v/>
      </c>
      <c r="K30" s="218" t="str">
        <f t="shared" ca="1" si="9"/>
        <v/>
      </c>
      <c r="L30" s="216" t="str">
        <f t="shared" ca="1" si="10"/>
        <v/>
      </c>
      <c r="M30" s="219" t="str">
        <f t="shared" ca="1" si="47"/>
        <v/>
      </c>
      <c r="N30" s="219" t="str">
        <f t="shared" ca="1" si="11"/>
        <v/>
      </c>
      <c r="O30" s="220" t="str">
        <f t="shared" ca="1" si="12"/>
        <v/>
      </c>
      <c r="P30" s="221" t="str">
        <f t="shared" ca="1" si="13"/>
        <v/>
      </c>
      <c r="Q30" s="217" t="str">
        <f t="shared" ca="1" si="14"/>
        <v/>
      </c>
      <c r="R30" s="222" t="str">
        <f t="shared" ca="1" si="15"/>
        <v/>
      </c>
      <c r="S30" s="216" t="str">
        <f t="shared" ca="1" si="16"/>
        <v/>
      </c>
      <c r="T30" s="165" t="str">
        <f t="shared" ca="1" si="17"/>
        <v/>
      </c>
      <c r="U30" s="223" t="str">
        <f t="shared" ca="1" si="18"/>
        <v/>
      </c>
      <c r="V30" s="236" t="str">
        <f t="shared" ca="1" si="19"/>
        <v/>
      </c>
      <c r="W30" s="53" t="str">
        <f t="shared" ca="1" si="20"/>
        <v/>
      </c>
      <c r="X30" s="53" t="str">
        <f t="shared" ca="1" si="21"/>
        <v/>
      </c>
      <c r="Y30" s="53" t="str">
        <f t="shared" ca="1" si="22"/>
        <v/>
      </c>
      <c r="Z30" s="53" t="str">
        <f t="shared" ca="1" si="23"/>
        <v/>
      </c>
      <c r="AA30" s="53" t="str">
        <f t="shared" ca="1" si="24"/>
        <v/>
      </c>
      <c r="AB30" s="224" t="str">
        <f t="shared" ca="1" si="25"/>
        <v/>
      </c>
      <c r="AC30" s="224" t="str">
        <f t="shared" ca="1" si="26"/>
        <v/>
      </c>
      <c r="AD30" s="224" t="str">
        <f t="shared" ca="1" si="27"/>
        <v/>
      </c>
      <c r="AE30" s="224" t="str">
        <f t="shared" ca="1" si="28"/>
        <v/>
      </c>
      <c r="AF30" s="224" t="str">
        <f t="shared" ca="1" si="29"/>
        <v/>
      </c>
      <c r="AG30" s="225">
        <f t="shared" ca="1" si="30"/>
        <v>0</v>
      </c>
      <c r="AH30" s="53" t="str">
        <f t="shared" ca="1" si="31"/>
        <v/>
      </c>
      <c r="AI30" s="53" t="str">
        <f t="shared" ca="1" si="32"/>
        <v/>
      </c>
      <c r="AJ30" s="53" t="str">
        <f t="shared" ca="1" si="33"/>
        <v/>
      </c>
      <c r="AK30" s="226" t="str">
        <f t="shared" ca="1" si="34"/>
        <v/>
      </c>
      <c r="AL30" s="209" t="str">
        <f t="shared" ca="1" si="35"/>
        <v/>
      </c>
      <c r="AM30" s="209" t="str">
        <f t="shared" ca="1" si="36"/>
        <v/>
      </c>
      <c r="AN30" s="209" t="str">
        <f t="shared" ca="1" si="37"/>
        <v/>
      </c>
      <c r="AO30" s="209" t="str">
        <f t="shared" ca="1" si="38"/>
        <v/>
      </c>
      <c r="AP30" s="209" t="str">
        <f t="shared" ca="1" si="39"/>
        <v/>
      </c>
      <c r="AQ30" s="227" t="str">
        <f t="shared" ca="1" si="40"/>
        <v/>
      </c>
      <c r="AR30" s="227" t="str">
        <f t="shared" ca="1" si="41"/>
        <v/>
      </c>
      <c r="AS30" s="227" t="str">
        <f t="shared" ca="1" si="42"/>
        <v/>
      </c>
      <c r="AT30" s="227" t="str">
        <f t="shared" ca="1" si="43"/>
        <v/>
      </c>
      <c r="AU30" s="227" t="str">
        <f t="shared" ca="1" si="44"/>
        <v/>
      </c>
      <c r="AV30" s="227" t="str">
        <f t="shared" ca="1" si="45"/>
        <v/>
      </c>
      <c r="AW30" s="209" t="str">
        <f t="shared" ca="1" si="46"/>
        <v/>
      </c>
    </row>
    <row r="31" spans="1:49" ht="67.150000000000006" customHeight="1" thickBot="1" x14ac:dyDescent="0.3">
      <c r="A31" s="213" t="e">
        <f t="shared" ca="1" si="3"/>
        <v>#REF!</v>
      </c>
      <c r="B31" s="228" t="str">
        <f t="shared" ca="1" si="0"/>
        <v/>
      </c>
      <c r="C31" s="229" t="str">
        <f t="shared" ca="1" si="1"/>
        <v xml:space="preserve">Ir a </v>
      </c>
      <c r="D31" s="53" t="s">
        <v>331</v>
      </c>
      <c r="E31" s="53">
        <f t="shared" si="4"/>
        <v>19</v>
      </c>
      <c r="F31" s="53">
        <f t="shared" si="2"/>
        <v>1</v>
      </c>
      <c r="G31" s="216" t="str">
        <f t="shared" ca="1" si="5"/>
        <v/>
      </c>
      <c r="H31" s="217" t="str">
        <f t="shared" ca="1" si="6"/>
        <v/>
      </c>
      <c r="I31" s="217" t="str">
        <f t="shared" ca="1" si="7"/>
        <v/>
      </c>
      <c r="J31" s="217" t="str">
        <f t="shared" ca="1" si="8"/>
        <v/>
      </c>
      <c r="K31" s="218" t="str">
        <f t="shared" ca="1" si="9"/>
        <v/>
      </c>
      <c r="L31" s="216" t="str">
        <f t="shared" ca="1" si="10"/>
        <v/>
      </c>
      <c r="M31" s="219" t="str">
        <f t="shared" ca="1" si="47"/>
        <v/>
      </c>
      <c r="N31" s="219" t="str">
        <f t="shared" ca="1" si="11"/>
        <v/>
      </c>
      <c r="O31" s="220" t="str">
        <f t="shared" ca="1" si="12"/>
        <v/>
      </c>
      <c r="P31" s="221" t="str">
        <f t="shared" ca="1" si="13"/>
        <v/>
      </c>
      <c r="Q31" s="217" t="str">
        <f t="shared" ca="1" si="14"/>
        <v/>
      </c>
      <c r="R31" s="222" t="str">
        <f t="shared" ca="1" si="15"/>
        <v/>
      </c>
      <c r="S31" s="216" t="str">
        <f t="shared" ca="1" si="16"/>
        <v/>
      </c>
      <c r="T31" s="165" t="str">
        <f t="shared" ca="1" si="17"/>
        <v/>
      </c>
      <c r="U31" s="223" t="str">
        <f t="shared" ca="1" si="18"/>
        <v/>
      </c>
      <c r="V31" s="236" t="str">
        <f t="shared" ca="1" si="19"/>
        <v/>
      </c>
      <c r="W31" s="53" t="str">
        <f t="shared" ca="1" si="20"/>
        <v/>
      </c>
      <c r="X31" s="53" t="str">
        <f t="shared" ca="1" si="21"/>
        <v/>
      </c>
      <c r="Y31" s="53" t="str">
        <f t="shared" ca="1" si="22"/>
        <v/>
      </c>
      <c r="Z31" s="53" t="str">
        <f t="shared" ca="1" si="23"/>
        <v/>
      </c>
      <c r="AA31" s="53" t="str">
        <f t="shared" ca="1" si="24"/>
        <v/>
      </c>
      <c r="AB31" s="224" t="str">
        <f t="shared" ca="1" si="25"/>
        <v/>
      </c>
      <c r="AC31" s="224" t="str">
        <f t="shared" ca="1" si="26"/>
        <v/>
      </c>
      <c r="AD31" s="224" t="str">
        <f t="shared" ca="1" si="27"/>
        <v/>
      </c>
      <c r="AE31" s="224" t="str">
        <f t="shared" ca="1" si="28"/>
        <v/>
      </c>
      <c r="AF31" s="224" t="str">
        <f t="shared" ca="1" si="29"/>
        <v/>
      </c>
      <c r="AG31" s="225">
        <f t="shared" ca="1" si="30"/>
        <v>0</v>
      </c>
      <c r="AH31" s="53" t="str">
        <f t="shared" ca="1" si="31"/>
        <v/>
      </c>
      <c r="AI31" s="53" t="str">
        <f t="shared" ca="1" si="32"/>
        <v/>
      </c>
      <c r="AJ31" s="53" t="str">
        <f t="shared" ca="1" si="33"/>
        <v/>
      </c>
      <c r="AK31" s="226" t="str">
        <f t="shared" ca="1" si="34"/>
        <v/>
      </c>
      <c r="AL31" s="209" t="str">
        <f t="shared" ca="1" si="35"/>
        <v/>
      </c>
      <c r="AM31" s="209" t="str">
        <f t="shared" ca="1" si="36"/>
        <v/>
      </c>
      <c r="AN31" s="209" t="str">
        <f t="shared" ca="1" si="37"/>
        <v/>
      </c>
      <c r="AO31" s="209" t="str">
        <f t="shared" ca="1" si="38"/>
        <v/>
      </c>
      <c r="AP31" s="209" t="str">
        <f t="shared" ca="1" si="39"/>
        <v/>
      </c>
      <c r="AQ31" s="227" t="str">
        <f t="shared" ca="1" si="40"/>
        <v/>
      </c>
      <c r="AR31" s="227" t="str">
        <f t="shared" ca="1" si="41"/>
        <v/>
      </c>
      <c r="AS31" s="227" t="str">
        <f t="shared" ca="1" si="42"/>
        <v/>
      </c>
      <c r="AT31" s="227" t="str">
        <f t="shared" ca="1" si="43"/>
        <v/>
      </c>
      <c r="AU31" s="227" t="str">
        <f t="shared" ca="1" si="44"/>
        <v/>
      </c>
      <c r="AV31" s="227" t="str">
        <f t="shared" ca="1" si="45"/>
        <v/>
      </c>
      <c r="AW31" s="209" t="str">
        <f t="shared" ca="1" si="46"/>
        <v/>
      </c>
    </row>
    <row r="32" spans="1:49" ht="67.150000000000006" customHeight="1" thickBot="1" x14ac:dyDescent="0.3">
      <c r="A32" s="213" t="e">
        <f t="shared" ca="1" si="3"/>
        <v>#REF!</v>
      </c>
      <c r="B32" s="228" t="str">
        <f t="shared" ca="1" si="0"/>
        <v/>
      </c>
      <c r="C32" s="229" t="str">
        <f t="shared" ca="1" si="1"/>
        <v xml:space="preserve">Ir a </v>
      </c>
      <c r="D32" s="53" t="s">
        <v>332</v>
      </c>
      <c r="E32" s="53">
        <f t="shared" si="4"/>
        <v>20</v>
      </c>
      <c r="F32" s="53">
        <f t="shared" si="2"/>
        <v>0</v>
      </c>
      <c r="G32" s="237" t="str">
        <f t="shared" ca="1" si="5"/>
        <v/>
      </c>
      <c r="H32" s="238" t="str">
        <f t="shared" ca="1" si="6"/>
        <v/>
      </c>
      <c r="I32" s="238" t="str">
        <f t="shared" ca="1" si="7"/>
        <v/>
      </c>
      <c r="J32" s="238" t="str">
        <f t="shared" ca="1" si="8"/>
        <v/>
      </c>
      <c r="K32" s="239" t="str">
        <f t="shared" ca="1" si="9"/>
        <v/>
      </c>
      <c r="L32" s="237" t="str">
        <f t="shared" ca="1" si="10"/>
        <v/>
      </c>
      <c r="M32" s="240" t="str">
        <f t="shared" ca="1" si="47"/>
        <v/>
      </c>
      <c r="N32" s="240" t="str">
        <f t="shared" ca="1" si="11"/>
        <v/>
      </c>
      <c r="O32" s="241" t="str">
        <f t="shared" ca="1" si="12"/>
        <v/>
      </c>
      <c r="P32" s="242" t="str">
        <f t="shared" ca="1" si="13"/>
        <v/>
      </c>
      <c r="Q32" s="238" t="str">
        <f t="shared" ca="1" si="14"/>
        <v/>
      </c>
      <c r="R32" s="243" t="str">
        <f t="shared" ca="1" si="15"/>
        <v/>
      </c>
      <c r="S32" s="237" t="str">
        <f t="shared" ca="1" si="16"/>
        <v/>
      </c>
      <c r="T32" s="166" t="str">
        <f t="shared" ca="1" si="17"/>
        <v/>
      </c>
      <c r="U32" s="244" t="str">
        <f t="shared" ca="1" si="18"/>
        <v/>
      </c>
      <c r="V32" s="245" t="str">
        <f t="shared" ca="1" si="19"/>
        <v/>
      </c>
      <c r="W32" s="53" t="str">
        <f t="shared" ca="1" si="20"/>
        <v/>
      </c>
      <c r="X32" s="53" t="str">
        <f t="shared" ca="1" si="21"/>
        <v/>
      </c>
      <c r="Y32" s="53" t="str">
        <f t="shared" ca="1" si="22"/>
        <v/>
      </c>
      <c r="Z32" s="53" t="str">
        <f t="shared" ca="1" si="23"/>
        <v/>
      </c>
      <c r="AA32" s="53" t="str">
        <f t="shared" ca="1" si="24"/>
        <v/>
      </c>
      <c r="AB32" s="224" t="str">
        <f t="shared" ca="1" si="25"/>
        <v/>
      </c>
      <c r="AC32" s="224" t="str">
        <f t="shared" ca="1" si="26"/>
        <v/>
      </c>
      <c r="AD32" s="224" t="str">
        <f t="shared" ca="1" si="27"/>
        <v/>
      </c>
      <c r="AE32" s="224" t="str">
        <f t="shared" ca="1" si="28"/>
        <v/>
      </c>
      <c r="AF32" s="224" t="str">
        <f t="shared" ca="1" si="29"/>
        <v/>
      </c>
      <c r="AG32" s="225">
        <f t="shared" ca="1" si="30"/>
        <v>0</v>
      </c>
      <c r="AH32" s="53" t="str">
        <f t="shared" ca="1" si="31"/>
        <v/>
      </c>
      <c r="AI32" s="53" t="str">
        <f t="shared" ca="1" si="32"/>
        <v/>
      </c>
      <c r="AJ32" s="53" t="str">
        <f t="shared" ca="1" si="33"/>
        <v/>
      </c>
      <c r="AK32" s="226" t="str">
        <f t="shared" ca="1" si="34"/>
        <v/>
      </c>
      <c r="AL32" s="209" t="str">
        <f t="shared" ca="1" si="35"/>
        <v/>
      </c>
      <c r="AM32" s="209" t="str">
        <f t="shared" ca="1" si="36"/>
        <v/>
      </c>
      <c r="AN32" s="209" t="str">
        <f t="shared" ca="1" si="37"/>
        <v/>
      </c>
      <c r="AO32" s="209" t="str">
        <f t="shared" ca="1" si="38"/>
        <v/>
      </c>
      <c r="AP32" s="209" t="str">
        <f t="shared" ca="1" si="39"/>
        <v/>
      </c>
      <c r="AQ32" s="227" t="str">
        <f t="shared" ca="1" si="40"/>
        <v/>
      </c>
      <c r="AR32" s="227" t="str">
        <f t="shared" ca="1" si="41"/>
        <v/>
      </c>
      <c r="AS32" s="227" t="str">
        <f t="shared" ca="1" si="42"/>
        <v/>
      </c>
      <c r="AT32" s="227" t="str">
        <f t="shared" ca="1" si="43"/>
        <v/>
      </c>
      <c r="AU32" s="227" t="str">
        <f t="shared" ca="1" si="44"/>
        <v/>
      </c>
      <c r="AV32" s="227" t="str">
        <f t="shared" ca="1" si="45"/>
        <v/>
      </c>
      <c r="AW32" s="209" t="str">
        <f t="shared" ca="1" si="46"/>
        <v/>
      </c>
    </row>
  </sheetData>
  <sheetProtection algorithmName="SHA-512" hashValue="RKohclQ8x2pj/c4HqqnS5wAdjhyEAjvm0WOwLUSxKIc9eHgwELq+f92mvLQ1hi1XWXNVj4l4hboTzyrH2yh21g==" saltValue="xVspTsyDw2WMXKAGJpJvpw==" spinCount="100000" sheet="1" formatCells="0" formatColumns="0" formatRows="0" autoFilter="0"/>
  <mergeCells count="11">
    <mergeCell ref="L11:P11"/>
    <mergeCell ref="Q11:R11"/>
    <mergeCell ref="O12:P12"/>
    <mergeCell ref="S10:V11"/>
    <mergeCell ref="B2:L2"/>
    <mergeCell ref="B3:C3"/>
    <mergeCell ref="H5:J5"/>
    <mergeCell ref="H6:J6"/>
    <mergeCell ref="H7:J7"/>
    <mergeCell ref="G10:K11"/>
    <mergeCell ref="L10:R10"/>
  </mergeCells>
  <conditionalFormatting sqref="G13:V32">
    <cfRule type="expression" dxfId="38" priority="9">
      <formula>$F13=1</formula>
    </cfRule>
  </conditionalFormatting>
  <conditionalFormatting sqref="R13:R32">
    <cfRule type="expression" dxfId="33" priority="6">
      <formula>R13="No"</formula>
    </cfRule>
    <cfRule type="expression" dxfId="32" priority="8">
      <formula>R13="Sí"</formula>
    </cfRule>
  </conditionalFormatting>
  <conditionalFormatting sqref="U13:V32">
    <cfRule type="expression" dxfId="31" priority="7">
      <formula>$L$79=1</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iconSet" priority="5" id="{A377FD81-1610-41A2-8DE6-DC1A34231344}">
            <x14:iconSet iconSet="4RedToBlack" showValue="0" custom="1">
              <x14:cfvo type="percent">
                <xm:f>0</xm:f>
              </x14:cfvo>
              <x14:cfvo type="num">
                <xm:f>DATOS!$E$57</xm:f>
              </x14:cfvo>
              <x14:cfvo type="num">
                <xm:f>DATOS!$E$58</xm:f>
              </x14:cfvo>
              <x14:cfvo type="num">
                <xm:f>DATOS!$E$59</xm:f>
              </x14:cfvo>
              <x14:cfIcon iconSet="3TrafficLights1" iconId="2"/>
              <x14:cfIcon iconSet="3TrafficLights1" iconId="1"/>
              <x14:cfIcon iconSet="4RedToBlack" iconId="2"/>
              <x14:cfIcon iconSet="4RedToBlack" iconId="3"/>
            </x14:iconSet>
          </x14:cfRule>
          <xm:sqref>O13:O32</xm:sqref>
        </x14:conditionalFormatting>
        <x14:conditionalFormatting xmlns:xm="http://schemas.microsoft.com/office/excel/2006/main">
          <x14:cfRule type="expression" priority="1" id="{1DBB0231-2134-4C1A-811B-99A528390144}">
            <xm:f>P13=DATOS!$D$56</xm:f>
            <x14:dxf>
              <font>
                <color rgb="FF00B050"/>
              </font>
            </x14:dxf>
          </x14:cfRule>
          <x14:cfRule type="expression" priority="2" id="{0BC20196-2EF1-415E-8294-4EBA5040FF1A}">
            <xm:f>P13=DATOS!$D$57</xm:f>
            <x14:dxf>
              <font>
                <color rgb="FFFFC000"/>
              </font>
            </x14:dxf>
          </x14:cfRule>
          <x14:cfRule type="expression" priority="3" id="{F75D7712-EAA6-4707-A133-76BBE5A608FB}">
            <xm:f>P13=DATOS!$D$58</xm:f>
            <x14:dxf>
              <font>
                <color rgb="FFFF9999"/>
              </font>
            </x14:dxf>
          </x14:cfRule>
          <x14:cfRule type="expression" priority="4" id="{476B4688-650E-447F-A2B7-748A25C3FFE0}">
            <xm:f>P13=DATOS!$D$59</xm:f>
            <x14:dxf>
              <font>
                <color rgb="FFFF0000"/>
              </font>
            </x14:dxf>
          </x14:cfRule>
          <xm:sqref>P13:P32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38</vt:i4>
      </vt:variant>
    </vt:vector>
  </HeadingPairs>
  <TitlesOfParts>
    <vt:vector size="49" baseType="lpstr">
      <vt:lpstr>MATRIZ DE CONTEXTO</vt:lpstr>
      <vt:lpstr>Base de Actividades Operativas</vt:lpstr>
      <vt:lpstr>PROCESOS</vt:lpstr>
      <vt:lpstr>ACCIONES ESTRATÉGICAS</vt:lpstr>
      <vt:lpstr>AEI-UO</vt:lpstr>
      <vt:lpstr>PARTES INTERESADAS</vt:lpstr>
      <vt:lpstr>UNIDAD DE ORGANIZACIÓN</vt:lpstr>
      <vt:lpstr>DATOS</vt:lpstr>
      <vt:lpstr>REGISTRO DE RIESGOS</vt:lpstr>
      <vt:lpstr>MATRICES</vt:lpstr>
      <vt:lpstr>R_1</vt:lpstr>
      <vt:lpstr>ACCIONES</vt:lpstr>
      <vt:lpstr>ADS</vt:lpstr>
      <vt:lpstr>AEI</vt:lpstr>
      <vt:lpstr>Afectación</vt:lpstr>
      <vt:lpstr>Amenaza</vt:lpstr>
      <vt:lpstr>ANA</vt:lpstr>
      <vt:lpstr>ANPDP</vt:lpstr>
      <vt:lpstr>R_1!Área_de_impresión</vt:lpstr>
      <vt:lpstr>CON</vt:lpstr>
      <vt:lpstr>CONG</vt:lpstr>
      <vt:lpstr>Debilidad</vt:lpstr>
      <vt:lpstr>DGG</vt:lpstr>
      <vt:lpstr>DP</vt:lpstr>
      <vt:lpstr>EPSS</vt:lpstr>
      <vt:lpstr>FCA</vt:lpstr>
      <vt:lpstr>Fortaleza</vt:lpstr>
      <vt:lpstr>GL</vt:lpstr>
      <vt:lpstr>GRGL</vt:lpstr>
      <vt:lpstr>MVCS</vt:lpstr>
      <vt:lpstr>NEGATIVO</vt:lpstr>
      <vt:lpstr>Nourgente</vt:lpstr>
      <vt:lpstr>OC</vt:lpstr>
      <vt:lpstr>OE</vt:lpstr>
      <vt:lpstr>OG</vt:lpstr>
      <vt:lpstr>Oportunidad</vt:lpstr>
      <vt:lpstr>Origen</vt:lpstr>
      <vt:lpstr>OTASS</vt:lpstr>
      <vt:lpstr>PCM</vt:lpstr>
      <vt:lpstr>POS</vt:lpstr>
      <vt:lpstr>POSITIVO</vt:lpstr>
      <vt:lpstr>POST</vt:lpstr>
      <vt:lpstr>PS</vt:lpstr>
      <vt:lpstr>SER</vt:lpstr>
      <vt:lpstr>Síurgente</vt:lpstr>
      <vt:lpstr>UGM</vt:lpstr>
      <vt:lpstr>USS</vt:lpstr>
      <vt:lpstr>Valoración</vt:lpstr>
      <vt:lpstr>Vulnerabilidad</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GORDILLO</dc:creator>
  <cp:lastModifiedBy>Sandra Lizeth Diaz Guerra</cp:lastModifiedBy>
  <cp:lastPrinted>2024-09-18T22:07:56Z</cp:lastPrinted>
  <dcterms:created xsi:type="dcterms:W3CDTF">2017-08-23T15:49:11Z</dcterms:created>
  <dcterms:modified xsi:type="dcterms:W3CDTF">2025-03-07T12:53:47Z</dcterms:modified>
</cp:coreProperties>
</file>