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AD37DA4D-245A-48F6-8F4B-7389A23D8844}" xr6:coauthVersionLast="47" xr6:coauthVersionMax="47" xr10:uidLastSave="{00000000-0000-0000-0000-000000000000}"/>
  <bookViews>
    <workbookView xWindow="-120" yWindow="480" windowWidth="29040" windowHeight="15840" firstSheet="5" activeTab="5" xr2:uid="{00000000-000D-0000-FFFF-FFFF00000000}"/>
  </bookViews>
  <sheets>
    <sheet name="REGISTRO DE RIESGOS" sheetId="40" state="hidden" r:id="rId1"/>
    <sheet name="DATOS" sheetId="32" state="hidden" r:id="rId2"/>
    <sheet name="RESUMEN DE SEGUIMIENTO" sheetId="35" state="hidden" r:id="rId3"/>
    <sheet name="MATRICES" sheetId="61" state="hidden" r:id="rId4"/>
    <sheet name="GRÁFICOS" sheetId="36" state="hidden" r:id="rId5"/>
    <sheet name="R_1" sheetId="20" r:id="rId6"/>
  </sheets>
  <externalReferences>
    <externalReference r:id="rId7"/>
    <externalReference r:id="rId8"/>
  </externalReferences>
  <definedNames>
    <definedName name="_xlnm._FilterDatabase" localSheetId="3" hidden="1">MATRICES!$M$2:$R$10</definedName>
    <definedName name="_xlnm._FilterDatabase" localSheetId="0" hidden="1">'REGISTRO DE RIESGOS'!$A$9:$T$19</definedName>
    <definedName name="_xlnm.Print_Area" localSheetId="5">R_1!$A$1:$P$96</definedName>
    <definedName name="Valoración">R_1!#REF!</definedName>
    <definedName name="Verificación">R_1!$P$15:$P$16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20" l="1"/>
  <c r="L49" i="20" s="1"/>
  <c r="G73" i="20"/>
  <c r="G71" i="20"/>
  <c r="G72" i="20"/>
  <c r="G70" i="20"/>
  <c r="G69" i="20"/>
  <c r="H65" i="20"/>
  <c r="H64" i="20"/>
  <c r="H63" i="20"/>
  <c r="H62" i="20"/>
  <c r="H61" i="20"/>
  <c r="N7" i="20"/>
  <c r="G12" i="40" l="1"/>
  <c r="Q23" i="20" l="1"/>
  <c r="Q24" i="20"/>
  <c r="Q25" i="20"/>
  <c r="Q26" i="20"/>
  <c r="Q22" i="20"/>
  <c r="H8" i="40" l="1"/>
  <c r="I8" i="40" s="1"/>
  <c r="J8" i="40" s="1"/>
  <c r="K8" i="40" s="1"/>
  <c r="L8" i="40" s="1"/>
  <c r="M8" i="40" s="1"/>
  <c r="N8" i="40" s="1"/>
  <c r="O8" i="40" s="1"/>
  <c r="P8" i="40" s="1"/>
  <c r="Q8" i="40" s="1"/>
  <c r="R8" i="40" s="1"/>
  <c r="S8" i="40" s="1"/>
  <c r="T8" i="40" s="1"/>
  <c r="U8" i="40" s="1"/>
  <c r="V8" i="40" s="1"/>
  <c r="W8" i="40" s="1"/>
  <c r="X8" i="40" s="1"/>
  <c r="Y8" i="40" s="1"/>
  <c r="Z8" i="40" s="1"/>
  <c r="AA8" i="40" s="1"/>
  <c r="AB8" i="40" s="1"/>
  <c r="AC8" i="40" s="1"/>
  <c r="AD8" i="40" s="1"/>
  <c r="AE8" i="40" s="1"/>
  <c r="AF8" i="40" s="1"/>
  <c r="AG8" i="40" s="1"/>
  <c r="AH8" i="40" s="1"/>
  <c r="AI8" i="40" s="1"/>
  <c r="AJ8" i="40" s="1"/>
  <c r="AK8" i="40" s="1"/>
  <c r="AL8" i="40" s="1"/>
  <c r="AM8" i="40" s="1"/>
  <c r="AN8" i="40" s="1"/>
  <c r="AO8" i="40" s="1"/>
  <c r="AP8" i="40" s="1"/>
  <c r="AQ8" i="40" s="1"/>
  <c r="AR8" i="40" s="1"/>
  <c r="AS8" i="40" s="1"/>
  <c r="AT8" i="40" s="1"/>
  <c r="AU8" i="40" s="1"/>
  <c r="AV8" i="40" s="1"/>
  <c r="J58" i="20"/>
  <c r="K4" i="61" l="1"/>
  <c r="K5" i="61" s="1"/>
  <c r="K6" i="61" s="1"/>
  <c r="K7" i="61" s="1"/>
  <c r="K8" i="61" s="1"/>
  <c r="K9" i="61" s="1"/>
  <c r="K10" i="61" s="1"/>
  <c r="K11" i="61" s="1"/>
  <c r="K12" i="61" s="1"/>
  <c r="K13" i="61" s="1"/>
  <c r="K14" i="61" s="1"/>
  <c r="K15" i="61" s="1"/>
  <c r="K16" i="61" s="1"/>
  <c r="K17" i="61" s="1"/>
  <c r="K18" i="61" s="1"/>
  <c r="K19" i="61" s="1"/>
  <c r="K20" i="61" s="1"/>
  <c r="K21" i="61" s="1"/>
  <c r="K22" i="61" s="1"/>
  <c r="H4" i="61"/>
  <c r="H5" i="61" s="1"/>
  <c r="E4" i="61"/>
  <c r="E5" i="61" s="1"/>
  <c r="B4" i="61"/>
  <c r="B5" i="61" s="1"/>
  <c r="I3" i="61"/>
  <c r="F3" i="61"/>
  <c r="C3" i="61"/>
  <c r="A11" i="35"/>
  <c r="B11" i="35" s="1"/>
  <c r="L4" i="61" s="1"/>
  <c r="A12" i="35"/>
  <c r="B12" i="35" s="1"/>
  <c r="L5" i="61" s="1"/>
  <c r="A13" i="35"/>
  <c r="B13" i="35" s="1"/>
  <c r="L6" i="61" s="1"/>
  <c r="A14" i="35"/>
  <c r="B14" i="35" s="1"/>
  <c r="L7" i="61" s="1"/>
  <c r="A15" i="35"/>
  <c r="B15" i="35" s="1"/>
  <c r="L8" i="61" s="1"/>
  <c r="A16" i="35"/>
  <c r="B16" i="35" s="1"/>
  <c r="L9" i="61" s="1"/>
  <c r="A17" i="35"/>
  <c r="B17" i="35" s="1"/>
  <c r="L10" i="61" s="1"/>
  <c r="A18" i="35"/>
  <c r="B18" i="35" s="1"/>
  <c r="L11" i="61" s="1"/>
  <c r="A19" i="35"/>
  <c r="B19" i="35" s="1"/>
  <c r="L12" i="61" s="1"/>
  <c r="A20" i="35"/>
  <c r="B20" i="35" s="1"/>
  <c r="L13" i="61" s="1"/>
  <c r="A21" i="35"/>
  <c r="B21" i="35" s="1"/>
  <c r="L14" i="61" s="1"/>
  <c r="A22" i="35"/>
  <c r="B22" i="35" s="1"/>
  <c r="L15" i="61" s="1"/>
  <c r="A23" i="35"/>
  <c r="B23" i="35" s="1"/>
  <c r="L16" i="61" s="1"/>
  <c r="A24" i="35"/>
  <c r="B24" i="35" s="1"/>
  <c r="L17" i="61" s="1"/>
  <c r="A25" i="35"/>
  <c r="B25" i="35" s="1"/>
  <c r="L18" i="61" s="1"/>
  <c r="A26" i="35"/>
  <c r="B26" i="35" s="1"/>
  <c r="L19" i="61" s="1"/>
  <c r="A27" i="35"/>
  <c r="B27" i="35" s="1"/>
  <c r="L20" i="61" s="1"/>
  <c r="A28" i="35"/>
  <c r="B28" i="35" s="1"/>
  <c r="L21" i="61" s="1"/>
  <c r="A29" i="35"/>
  <c r="B29" i="35" s="1"/>
  <c r="L22" i="61" s="1"/>
  <c r="A10" i="35"/>
  <c r="B10" i="35" s="1"/>
  <c r="L3" i="61" s="1"/>
  <c r="M2" i="40"/>
  <c r="E13" i="40"/>
  <c r="E14" i="40" s="1"/>
  <c r="E15" i="40" s="1"/>
  <c r="F15" i="40" s="1"/>
  <c r="F12" i="40"/>
  <c r="L3" i="40"/>
  <c r="G3" i="40"/>
  <c r="A13" i="40"/>
  <c r="N19" i="61"/>
  <c r="A28" i="40"/>
  <c r="A21" i="40"/>
  <c r="N12" i="61"/>
  <c r="N11" i="61"/>
  <c r="A31" i="40"/>
  <c r="N13" i="61"/>
  <c r="N21" i="61"/>
  <c r="A26" i="40"/>
  <c r="A16" i="40"/>
  <c r="A27" i="40"/>
  <c r="N9" i="61"/>
  <c r="A12" i="40"/>
  <c r="A24" i="40"/>
  <c r="A22" i="40"/>
  <c r="N18" i="61"/>
  <c r="N14" i="61"/>
  <c r="A15" i="40"/>
  <c r="N22" i="61"/>
  <c r="N15" i="61"/>
  <c r="N7" i="61"/>
  <c r="N16" i="61"/>
  <c r="A23" i="40"/>
  <c r="A30" i="40"/>
  <c r="A14" i="40"/>
  <c r="N4" i="61"/>
  <c r="A17" i="40"/>
  <c r="A29" i="40"/>
  <c r="N5" i="61"/>
  <c r="N10" i="61"/>
  <c r="N8" i="61"/>
  <c r="N3" i="61"/>
  <c r="A19" i="40"/>
  <c r="N20" i="61"/>
  <c r="A18" i="40"/>
  <c r="A25" i="40"/>
  <c r="A20" i="40"/>
  <c r="N6" i="61"/>
  <c r="N17" i="61"/>
  <c r="F13" i="40" l="1"/>
  <c r="H6" i="61"/>
  <c r="I5" i="61"/>
  <c r="B6" i="61"/>
  <c r="C5" i="61"/>
  <c r="E6" i="61"/>
  <c r="F5" i="61"/>
  <c r="C4" i="61"/>
  <c r="F4" i="61"/>
  <c r="I4" i="61"/>
  <c r="M3" i="40"/>
  <c r="M4" i="40"/>
  <c r="M5" i="40" s="1"/>
  <c r="F14" i="40"/>
  <c r="E16" i="40"/>
  <c r="E7" i="61" l="1"/>
  <c r="F6" i="61"/>
  <c r="B7" i="61"/>
  <c r="C6" i="61"/>
  <c r="H7" i="61"/>
  <c r="I6" i="61"/>
  <c r="F16" i="40"/>
  <c r="E17" i="40"/>
  <c r="E8" i="61" l="1"/>
  <c r="F7" i="61"/>
  <c r="H8" i="61"/>
  <c r="I7" i="61"/>
  <c r="B8" i="61"/>
  <c r="C7" i="61"/>
  <c r="F17" i="40"/>
  <c r="E18" i="40"/>
  <c r="B9" i="61" l="1"/>
  <c r="C8" i="61"/>
  <c r="E9" i="61"/>
  <c r="F8" i="61"/>
  <c r="H9" i="61"/>
  <c r="I8" i="61"/>
  <c r="E19" i="40"/>
  <c r="F18" i="40"/>
  <c r="B10" i="61" l="1"/>
  <c r="C9" i="61"/>
  <c r="H10" i="61"/>
  <c r="I9" i="61"/>
  <c r="E10" i="61"/>
  <c r="F9" i="61"/>
  <c r="F19" i="40"/>
  <c r="E20" i="40"/>
  <c r="E11" i="61" l="1"/>
  <c r="F10" i="61"/>
  <c r="C10" i="61"/>
  <c r="B11" i="61"/>
  <c r="H11" i="61"/>
  <c r="I10" i="61"/>
  <c r="F20" i="40"/>
  <c r="E21" i="40"/>
  <c r="H12" i="61" l="1"/>
  <c r="I11" i="61"/>
  <c r="B12" i="61"/>
  <c r="C11" i="61"/>
  <c r="E12" i="61"/>
  <c r="F11" i="61"/>
  <c r="F21" i="40"/>
  <c r="E22" i="40"/>
  <c r="H13" i="61" l="1"/>
  <c r="I12" i="61"/>
  <c r="E13" i="61"/>
  <c r="F12" i="61"/>
  <c r="B13" i="61"/>
  <c r="C12" i="61"/>
  <c r="E23" i="40"/>
  <c r="F22" i="40"/>
  <c r="B14" i="61" l="1"/>
  <c r="C13" i="61"/>
  <c r="E14" i="61"/>
  <c r="F13" i="61"/>
  <c r="H14" i="61"/>
  <c r="I13" i="61"/>
  <c r="F23" i="40"/>
  <c r="E24" i="40"/>
  <c r="B15" i="61" l="1"/>
  <c r="C14" i="61"/>
  <c r="H15" i="61"/>
  <c r="I14" i="61"/>
  <c r="E15" i="61"/>
  <c r="F14" i="61"/>
  <c r="F24" i="40"/>
  <c r="E25" i="40"/>
  <c r="E16" i="61" l="1"/>
  <c r="F15" i="61"/>
  <c r="H16" i="61"/>
  <c r="I15" i="61"/>
  <c r="B16" i="61"/>
  <c r="C15" i="61"/>
  <c r="F25" i="40"/>
  <c r="E26" i="40"/>
  <c r="B17" i="61" l="1"/>
  <c r="C16" i="61"/>
  <c r="H17" i="61"/>
  <c r="I16" i="61"/>
  <c r="E17" i="61"/>
  <c r="F16" i="61"/>
  <c r="E27" i="40"/>
  <c r="F26" i="40"/>
  <c r="E18" i="61" l="1"/>
  <c r="F17" i="61"/>
  <c r="B18" i="61"/>
  <c r="C17" i="61"/>
  <c r="H18" i="61"/>
  <c r="I17" i="61"/>
  <c r="F27" i="40"/>
  <c r="E28" i="40"/>
  <c r="H19" i="61" l="1"/>
  <c r="I18" i="61"/>
  <c r="B19" i="61"/>
  <c r="C18" i="61"/>
  <c r="E19" i="61"/>
  <c r="F18" i="61"/>
  <c r="F28" i="40"/>
  <c r="E29" i="40"/>
  <c r="H20" i="61" l="1"/>
  <c r="I19" i="61"/>
  <c r="E20" i="61"/>
  <c r="F19" i="61"/>
  <c r="B20" i="61"/>
  <c r="C19" i="61"/>
  <c r="F29" i="40"/>
  <c r="E30" i="40"/>
  <c r="B21" i="61" l="1"/>
  <c r="C20" i="61"/>
  <c r="E21" i="61"/>
  <c r="F20" i="61"/>
  <c r="H21" i="61"/>
  <c r="I20" i="61"/>
  <c r="F30" i="40"/>
  <c r="E31" i="40"/>
  <c r="F31" i="40" s="1"/>
  <c r="H22" i="61" l="1"/>
  <c r="I21" i="61"/>
  <c r="E22" i="61"/>
  <c r="F21" i="61"/>
  <c r="B22" i="61"/>
  <c r="C21" i="61"/>
  <c r="B23" i="61" l="1"/>
  <c r="C22" i="61"/>
  <c r="E23" i="61"/>
  <c r="F22" i="61"/>
  <c r="H23" i="61"/>
  <c r="I22" i="61"/>
  <c r="H24" i="61" l="1"/>
  <c r="I23" i="61"/>
  <c r="E24" i="61"/>
  <c r="F23" i="61"/>
  <c r="B24" i="61"/>
  <c r="C23" i="61"/>
  <c r="C24" i="61" l="1"/>
  <c r="B25" i="61"/>
  <c r="F24" i="61"/>
  <c r="E25" i="61"/>
  <c r="I24" i="61"/>
  <c r="H25" i="61"/>
  <c r="E26" i="61" l="1"/>
  <c r="F25" i="61"/>
  <c r="B26" i="61"/>
  <c r="C25" i="61"/>
  <c r="H26" i="61"/>
  <c r="I25" i="61"/>
  <c r="C26" i="61" l="1"/>
  <c r="B27" i="61"/>
  <c r="F26" i="61"/>
  <c r="E27" i="61"/>
  <c r="I26" i="61"/>
  <c r="H27" i="61"/>
  <c r="H28" i="61" l="1"/>
  <c r="I27" i="61"/>
  <c r="E28" i="61"/>
  <c r="F27" i="61"/>
  <c r="B28" i="61"/>
  <c r="C27" i="61"/>
  <c r="F28" i="61" l="1"/>
  <c r="E29" i="61"/>
  <c r="I28" i="61"/>
  <c r="H29" i="61"/>
  <c r="C28" i="61"/>
  <c r="B29" i="61"/>
  <c r="E5" i="36"/>
  <c r="E6" i="36"/>
  <c r="E7" i="36"/>
  <c r="E8" i="36"/>
  <c r="E9" i="36"/>
  <c r="E10" i="36"/>
  <c r="E11" i="36"/>
  <c r="E12" i="36"/>
  <c r="E13" i="36"/>
  <c r="E4" i="36"/>
  <c r="D5" i="36"/>
  <c r="D6" i="36"/>
  <c r="D7" i="36"/>
  <c r="D8" i="36"/>
  <c r="D9" i="36"/>
  <c r="D10" i="36"/>
  <c r="D11" i="36"/>
  <c r="D12" i="36"/>
  <c r="D13" i="36"/>
  <c r="D4" i="36"/>
  <c r="C5" i="36"/>
  <c r="C6" i="36"/>
  <c r="C7" i="36"/>
  <c r="C8" i="36"/>
  <c r="C9" i="36"/>
  <c r="C10" i="36"/>
  <c r="C11" i="36"/>
  <c r="C12" i="36"/>
  <c r="C13" i="36"/>
  <c r="C4" i="36"/>
  <c r="B30" i="61" l="1"/>
  <c r="C29" i="61"/>
  <c r="H30" i="61"/>
  <c r="I29" i="61"/>
  <c r="E30" i="61"/>
  <c r="F29" i="61"/>
  <c r="B5" i="36"/>
  <c r="B6" i="36"/>
  <c r="B7" i="36"/>
  <c r="B8" i="36"/>
  <c r="B9" i="36"/>
  <c r="B10" i="36"/>
  <c r="B11" i="36"/>
  <c r="B12" i="36"/>
  <c r="B13" i="36"/>
  <c r="B4" i="36"/>
  <c r="F5" i="36"/>
  <c r="F6" i="36" s="1"/>
  <c r="F7" i="36" s="1"/>
  <c r="F8" i="36" s="1"/>
  <c r="F9" i="36" s="1"/>
  <c r="F10" i="36" s="1"/>
  <c r="F11" i="36" s="1"/>
  <c r="F12" i="36" s="1"/>
  <c r="F13" i="36" s="1"/>
  <c r="E11" i="35"/>
  <c r="F11" i="35" s="1"/>
  <c r="F10" i="35"/>
  <c r="I30" i="61" l="1"/>
  <c r="H31" i="61"/>
  <c r="C30" i="61"/>
  <c r="B31" i="61"/>
  <c r="F30" i="61"/>
  <c r="E31" i="61"/>
  <c r="E12" i="35"/>
  <c r="E13" i="35" s="1"/>
  <c r="F13" i="35" s="1"/>
  <c r="B32" i="61" l="1"/>
  <c r="C31" i="61"/>
  <c r="H32" i="61"/>
  <c r="I31" i="61"/>
  <c r="E32" i="61"/>
  <c r="F31" i="61"/>
  <c r="F12" i="35"/>
  <c r="E14" i="35"/>
  <c r="E15" i="35" s="1"/>
  <c r="I32" i="61" l="1"/>
  <c r="H33" i="61"/>
  <c r="C32" i="61"/>
  <c r="B33" i="61"/>
  <c r="F32" i="61"/>
  <c r="E33" i="61"/>
  <c r="C21" i="35"/>
  <c r="C19" i="35"/>
  <c r="C28" i="35"/>
  <c r="C13" i="35"/>
  <c r="C26" i="35"/>
  <c r="C24" i="35"/>
  <c r="C14" i="35"/>
  <c r="C25" i="35"/>
  <c r="C16" i="35"/>
  <c r="C27" i="35"/>
  <c r="C17" i="35"/>
  <c r="C23" i="35"/>
  <c r="C18" i="35"/>
  <c r="C22" i="35"/>
  <c r="C29" i="35"/>
  <c r="C15" i="35"/>
  <c r="C20" i="35"/>
  <c r="F14" i="35"/>
  <c r="E16" i="35"/>
  <c r="F15" i="35"/>
  <c r="E34" i="32"/>
  <c r="B34" i="32"/>
  <c r="E33" i="32"/>
  <c r="B33" i="32"/>
  <c r="E32" i="32"/>
  <c r="B32" i="32"/>
  <c r="B31" i="32"/>
  <c r="H69" i="20"/>
  <c r="N8" i="20"/>
  <c r="L3" i="35"/>
  <c r="E34" i="61" l="1"/>
  <c r="F33" i="61"/>
  <c r="B34" i="61"/>
  <c r="C33" i="61"/>
  <c r="H34" i="61"/>
  <c r="I33" i="61"/>
  <c r="E17" i="35"/>
  <c r="F16" i="35"/>
  <c r="N9" i="20"/>
  <c r="N10" i="20" s="1"/>
  <c r="C34" i="61" l="1"/>
  <c r="B35" i="61"/>
  <c r="I34" i="61"/>
  <c r="H35" i="61"/>
  <c r="F34" i="61"/>
  <c r="E35" i="61"/>
  <c r="F17" i="35"/>
  <c r="E18" i="35"/>
  <c r="H36" i="61" l="1"/>
  <c r="I35" i="61"/>
  <c r="B36" i="61"/>
  <c r="C35" i="61"/>
  <c r="E36" i="61"/>
  <c r="F35" i="61"/>
  <c r="F18" i="35"/>
  <c r="E19" i="35"/>
  <c r="C36" i="61" l="1"/>
  <c r="B37" i="61"/>
  <c r="I36" i="61"/>
  <c r="H37" i="61"/>
  <c r="F36" i="61"/>
  <c r="E37" i="61"/>
  <c r="E20" i="35"/>
  <c r="F19" i="35"/>
  <c r="E38" i="61" l="1"/>
  <c r="F37" i="61"/>
  <c r="H38" i="61"/>
  <c r="I37" i="61"/>
  <c r="B38" i="61"/>
  <c r="C37" i="61"/>
  <c r="E21" i="35"/>
  <c r="F20" i="35"/>
  <c r="C38" i="61" l="1"/>
  <c r="B39" i="61"/>
  <c r="I38" i="61"/>
  <c r="H39" i="61"/>
  <c r="F38" i="61"/>
  <c r="E39" i="61"/>
  <c r="E22" i="35"/>
  <c r="F21" i="35"/>
  <c r="E40" i="61" l="1"/>
  <c r="F39" i="61"/>
  <c r="H40" i="61"/>
  <c r="I39" i="61"/>
  <c r="B40" i="61"/>
  <c r="C39" i="61"/>
  <c r="E23" i="35"/>
  <c r="F22" i="35"/>
  <c r="C40" i="61" l="1"/>
  <c r="B41" i="61"/>
  <c r="I40" i="61"/>
  <c r="H41" i="61"/>
  <c r="F40" i="61"/>
  <c r="E41" i="61"/>
  <c r="F23" i="35"/>
  <c r="E24" i="35"/>
  <c r="E42" i="61" l="1"/>
  <c r="F41" i="61"/>
  <c r="H42" i="61"/>
  <c r="I41" i="61"/>
  <c r="B42" i="61"/>
  <c r="C41" i="61"/>
  <c r="K61" i="20"/>
  <c r="K62" i="20"/>
  <c r="K65" i="20"/>
  <c r="F24" i="35"/>
  <c r="E25" i="35"/>
  <c r="C42" i="61" l="1"/>
  <c r="B43" i="61"/>
  <c r="I42" i="61"/>
  <c r="H43" i="61"/>
  <c r="F42" i="61"/>
  <c r="E43" i="61"/>
  <c r="E26" i="35"/>
  <c r="F25" i="35"/>
  <c r="E44" i="61" l="1"/>
  <c r="F43" i="61"/>
  <c r="B44" i="61"/>
  <c r="C43" i="61"/>
  <c r="H44" i="61"/>
  <c r="I43" i="61"/>
  <c r="E27" i="35"/>
  <c r="F26" i="35"/>
  <c r="I44" i="61" l="1"/>
  <c r="H45" i="61"/>
  <c r="C44" i="61"/>
  <c r="B45" i="61"/>
  <c r="F44" i="61"/>
  <c r="E45" i="61"/>
  <c r="E28" i="35"/>
  <c r="F27" i="35"/>
  <c r="H46" i="61" l="1"/>
  <c r="I45" i="61"/>
  <c r="E46" i="61"/>
  <c r="F45" i="61"/>
  <c r="B46" i="61"/>
  <c r="C45" i="61"/>
  <c r="E29" i="35"/>
  <c r="F29" i="35" s="1"/>
  <c r="F28" i="35"/>
  <c r="F46" i="61" l="1"/>
  <c r="E47" i="61"/>
  <c r="C46" i="61"/>
  <c r="B47" i="61"/>
  <c r="I46" i="61"/>
  <c r="H47" i="61"/>
  <c r="H48" i="61" l="1"/>
  <c r="I47" i="61"/>
  <c r="E48" i="61"/>
  <c r="F47" i="61"/>
  <c r="B48" i="61"/>
  <c r="C47" i="61"/>
  <c r="F48" i="61" l="1"/>
  <c r="E49" i="61"/>
  <c r="C48" i="61"/>
  <c r="B49" i="61"/>
  <c r="I48" i="61"/>
  <c r="H49" i="61"/>
  <c r="H50" i="61" l="1"/>
  <c r="I50" i="61" s="1"/>
  <c r="I49" i="61"/>
  <c r="B50" i="61"/>
  <c r="C50" i="61" s="1"/>
  <c r="C49" i="61"/>
  <c r="E50" i="61"/>
  <c r="F50" i="61" s="1"/>
  <c r="F49" i="61"/>
  <c r="C11" i="35" l="1"/>
  <c r="C12" i="35"/>
  <c r="C10" i="35" l="1"/>
  <c r="O22" i="61"/>
  <c r="O14" i="61"/>
  <c r="O13" i="61"/>
  <c r="O17" i="61"/>
  <c r="O3" i="61"/>
  <c r="O15" i="61"/>
  <c r="O4" i="61"/>
  <c r="O20" i="61"/>
  <c r="O12" i="61"/>
  <c r="O6" i="61"/>
  <c r="O19" i="61"/>
  <c r="O11" i="61"/>
  <c r="O7" i="61"/>
  <c r="O18" i="61"/>
  <c r="O21" i="61"/>
  <c r="O5" i="61"/>
  <c r="O8" i="61"/>
  <c r="O9" i="61"/>
  <c r="O16" i="61"/>
  <c r="O10" i="61"/>
  <c r="G23" i="40" l="1"/>
  <c r="G14" i="40"/>
  <c r="G17" i="40"/>
  <c r="G13" i="40"/>
  <c r="G29" i="40"/>
  <c r="G22" i="40"/>
  <c r="G21" i="40"/>
  <c r="G28" i="40"/>
  <c r="G20" i="40"/>
  <c r="G16" i="40"/>
  <c r="G25" i="40"/>
  <c r="G31" i="40"/>
  <c r="G19" i="40"/>
  <c r="G18" i="40"/>
  <c r="G30" i="40"/>
  <c r="G27" i="40"/>
  <c r="G15" i="40"/>
  <c r="B21" i="40"/>
  <c r="B13" i="40"/>
  <c r="B23" i="40"/>
  <c r="B31" i="40"/>
  <c r="B14" i="40"/>
  <c r="B28" i="40"/>
  <c r="B25" i="40"/>
  <c r="B29" i="40"/>
  <c r="B15" i="40"/>
  <c r="B18" i="40"/>
  <c r="B17" i="40"/>
  <c r="B19" i="40"/>
  <c r="B27" i="40"/>
  <c r="B16" i="40"/>
  <c r="B30" i="40"/>
  <c r="B22" i="40"/>
  <c r="B20" i="40"/>
  <c r="J13" i="40" l="1"/>
  <c r="J22" i="40"/>
  <c r="J29" i="40"/>
  <c r="J16" i="40"/>
  <c r="J15" i="40"/>
  <c r="J27" i="40"/>
  <c r="J30" i="40"/>
  <c r="J17" i="40"/>
  <c r="J19" i="40"/>
  <c r="J23" i="40"/>
  <c r="J18" i="40"/>
  <c r="J20" i="40"/>
  <c r="J14" i="40"/>
  <c r="J28" i="40"/>
  <c r="J31" i="40"/>
  <c r="J21" i="40"/>
  <c r="J25" i="40"/>
  <c r="C25" i="40"/>
  <c r="C31" i="40"/>
  <c r="C22" i="40"/>
  <c r="C29" i="40"/>
  <c r="C16" i="40"/>
  <c r="C28" i="40"/>
  <c r="C13" i="40"/>
  <c r="C30" i="40"/>
  <c r="C17" i="40"/>
  <c r="C21" i="40"/>
  <c r="C15" i="40"/>
  <c r="C18" i="40"/>
  <c r="C14" i="40"/>
  <c r="C20" i="40"/>
  <c r="C27" i="40"/>
  <c r="C19" i="40"/>
  <c r="C23" i="40"/>
  <c r="G23" i="35"/>
  <c r="G29" i="35"/>
  <c r="G20" i="35"/>
  <c r="G27" i="35"/>
  <c r="G14" i="35"/>
  <c r="G26" i="35"/>
  <c r="G11" i="35"/>
  <c r="G28" i="35"/>
  <c r="G15" i="35"/>
  <c r="G19" i="35"/>
  <c r="G13" i="35"/>
  <c r="G16" i="35"/>
  <c r="G12" i="35"/>
  <c r="G18" i="35"/>
  <c r="G25" i="35"/>
  <c r="G17" i="35"/>
  <c r="G21" i="35"/>
  <c r="G26" i="40"/>
  <c r="G24" i="40"/>
  <c r="J28" i="35"/>
  <c r="J21" i="35"/>
  <c r="J15" i="35"/>
  <c r="J27" i="35"/>
  <c r="J13" i="35"/>
  <c r="J26" i="35"/>
  <c r="J25" i="35"/>
  <c r="B24" i="40"/>
  <c r="J16" i="35"/>
  <c r="J20" i="35"/>
  <c r="J17" i="35"/>
  <c r="J11" i="35"/>
  <c r="B26" i="40"/>
  <c r="AL17" i="40" l="1"/>
  <c r="AR27" i="40"/>
  <c r="M30" i="40"/>
  <c r="N29" i="40"/>
  <c r="AU15" i="40"/>
  <c r="AM22" i="40"/>
  <c r="Y20" i="40"/>
  <c r="AV13" i="40"/>
  <c r="AP15" i="40"/>
  <c r="AN30" i="40"/>
  <c r="W29" i="40"/>
  <c r="AH13" i="40"/>
  <c r="AN27" i="40"/>
  <c r="V22" i="40"/>
  <c r="AQ17" i="40"/>
  <c r="AN13" i="40"/>
  <c r="AV30" i="40"/>
  <c r="U13" i="40"/>
  <c r="P17" i="40"/>
  <c r="AR21" i="40"/>
  <c r="AV23" i="40"/>
  <c r="R14" i="40"/>
  <c r="R17" i="40"/>
  <c r="AD30" i="40"/>
  <c r="AL19" i="40"/>
  <c r="AA19" i="40"/>
  <c r="U31" i="40"/>
  <c r="Z19" i="40"/>
  <c r="T30" i="40"/>
  <c r="P19" i="40"/>
  <c r="T16" i="40"/>
  <c r="AU29" i="40"/>
  <c r="AP17" i="40"/>
  <c r="AO17" i="40"/>
  <c r="AU20" i="40"/>
  <c r="AS30" i="40"/>
  <c r="Y28" i="40"/>
  <c r="AC18" i="40"/>
  <c r="K30" i="40"/>
  <c r="I28" i="35" s="1"/>
  <c r="AC16" i="40"/>
  <c r="AM18" i="40"/>
  <c r="U14" i="40"/>
  <c r="W28" i="40"/>
  <c r="M29" i="40"/>
  <c r="AS19" i="40"/>
  <c r="AH18" i="40"/>
  <c r="AK27" i="40"/>
  <c r="AK17" i="40"/>
  <c r="Y27" i="40"/>
  <c r="L13" i="40"/>
  <c r="AT15" i="40"/>
  <c r="AK31" i="40"/>
  <c r="T14" i="40"/>
  <c r="AJ25" i="40"/>
  <c r="AS28" i="40"/>
  <c r="W27" i="40"/>
  <c r="AK19" i="40"/>
  <c r="O13" i="40"/>
  <c r="AR23" i="40"/>
  <c r="I28" i="40"/>
  <c r="H26" i="35" s="1"/>
  <c r="U22" i="40"/>
  <c r="AL27" i="40"/>
  <c r="AU28" i="40"/>
  <c r="AE17" i="40"/>
  <c r="M27" i="40"/>
  <c r="I19" i="40"/>
  <c r="H17" i="35" s="1"/>
  <c r="Z28" i="40"/>
  <c r="N21" i="40"/>
  <c r="AK13" i="40"/>
  <c r="H21" i="40"/>
  <c r="N30" i="40"/>
  <c r="S31" i="40"/>
  <c r="AC19" i="40"/>
  <c r="AC22" i="40"/>
  <c r="AA22" i="40"/>
  <c r="AJ13" i="40"/>
  <c r="K25" i="40"/>
  <c r="I23" i="35" s="1"/>
  <c r="K22" i="40"/>
  <c r="I20" i="35" s="1"/>
  <c r="AM28" i="40"/>
  <c r="AL15" i="40"/>
  <c r="AM25" i="40"/>
  <c r="AM19" i="40"/>
  <c r="Q30" i="40"/>
  <c r="AJ17" i="40"/>
  <c r="L31" i="40"/>
  <c r="H25" i="40"/>
  <c r="AD17" i="40"/>
  <c r="X21" i="40"/>
  <c r="V19" i="40"/>
  <c r="AJ27" i="40"/>
  <c r="AP28" i="40"/>
  <c r="N23" i="40"/>
  <c r="AM15" i="40"/>
  <c r="AC23" i="40"/>
  <c r="V25" i="40"/>
  <c r="O25" i="40"/>
  <c r="AE28" i="40"/>
  <c r="AI15" i="40"/>
  <c r="U28" i="40"/>
  <c r="T27" i="40"/>
  <c r="U25" i="40"/>
  <c r="AI29" i="40"/>
  <c r="O28" i="40"/>
  <c r="Q14" i="40"/>
  <c r="U17" i="40"/>
  <c r="AB30" i="40"/>
  <c r="AV27" i="40"/>
  <c r="S29" i="40"/>
  <c r="T21" i="40"/>
  <c r="AD13" i="40"/>
  <c r="K17" i="40"/>
  <c r="I15" i="35" s="1"/>
  <c r="Q27" i="40"/>
  <c r="AK23" i="40"/>
  <c r="AH19" i="40"/>
  <c r="H27" i="40"/>
  <c r="V13" i="40"/>
  <c r="AD15" i="40"/>
  <c r="AN18" i="40"/>
  <c r="AA20" i="40"/>
  <c r="M19" i="40"/>
  <c r="AN14" i="40"/>
  <c r="AM23" i="40"/>
  <c r="AD16" i="40"/>
  <c r="AE29" i="40"/>
  <c r="Z21" i="40"/>
  <c r="Y22" i="40"/>
  <c r="AS21" i="40"/>
  <c r="AJ18" i="40"/>
  <c r="P14" i="40"/>
  <c r="AC29" i="40"/>
  <c r="Q16" i="40"/>
  <c r="AA14" i="40"/>
  <c r="AP22" i="40"/>
  <c r="V17" i="40"/>
  <c r="AB14" i="40"/>
  <c r="I18" i="40"/>
  <c r="H16" i="35" s="1"/>
  <c r="AS20" i="40"/>
  <c r="AC30" i="40"/>
  <c r="AL20" i="40"/>
  <c r="AC15" i="40"/>
  <c r="H28" i="40"/>
  <c r="AN21" i="40"/>
  <c r="AF25" i="40"/>
  <c r="M22" i="40"/>
  <c r="W31" i="40"/>
  <c r="Y25" i="40"/>
  <c r="Y29" i="40"/>
  <c r="O29" i="40"/>
  <c r="AT29" i="40"/>
  <c r="AE13" i="40"/>
  <c r="AE19" i="40"/>
  <c r="AI22" i="40"/>
  <c r="AD18" i="40"/>
  <c r="X14" i="40"/>
  <c r="AR28" i="40"/>
  <c r="Z30" i="40"/>
  <c r="AM17" i="40"/>
  <c r="AE31" i="40"/>
  <c r="AS17" i="40"/>
  <c r="K20" i="40"/>
  <c r="I18" i="35" s="1"/>
  <c r="AO14" i="40"/>
  <c r="L28" i="40"/>
  <c r="N27" i="40"/>
  <c r="AH17" i="40"/>
  <c r="AD21" i="40"/>
  <c r="M20" i="40"/>
  <c r="AJ14" i="40"/>
  <c r="M23" i="40"/>
  <c r="AM30" i="40"/>
  <c r="L19" i="40"/>
  <c r="AT22" i="40"/>
  <c r="W17" i="40"/>
  <c r="AV25" i="40"/>
  <c r="V28" i="40"/>
  <c r="T19" i="40"/>
  <c r="X18" i="40"/>
  <c r="AF22" i="40"/>
  <c r="AO15" i="40"/>
  <c r="Q29" i="40"/>
  <c r="M31" i="40"/>
  <c r="O14" i="40"/>
  <c r="S19" i="40"/>
  <c r="AF21" i="40"/>
  <c r="AF29" i="40"/>
  <c r="M14" i="40"/>
  <c r="AB25" i="40"/>
  <c r="P20" i="40"/>
  <c r="V14" i="40"/>
  <c r="AV20" i="40"/>
  <c r="AA13" i="40"/>
  <c r="AL28" i="40"/>
  <c r="AB13" i="40"/>
  <c r="R31" i="40"/>
  <c r="AP27" i="40"/>
  <c r="AS25" i="40"/>
  <c r="R16" i="40"/>
  <c r="AE25" i="40"/>
  <c r="V27" i="40"/>
  <c r="AL30" i="40"/>
  <c r="AN15" i="40"/>
  <c r="AE18" i="40"/>
  <c r="AQ29" i="40"/>
  <c r="S28" i="40"/>
  <c r="L25" i="40"/>
  <c r="N17" i="40"/>
  <c r="I15" i="40"/>
  <c r="H13" i="35" s="1"/>
  <c r="AP14" i="40"/>
  <c r="AM27" i="40"/>
  <c r="AT14" i="40"/>
  <c r="AP18" i="40"/>
  <c r="V21" i="40"/>
  <c r="I14" i="40"/>
  <c r="H12" i="35" s="1"/>
  <c r="X22" i="40"/>
  <c r="S15" i="40"/>
  <c r="N15" i="40"/>
  <c r="AN16" i="40"/>
  <c r="AE27" i="40"/>
  <c r="K13" i="40"/>
  <c r="I11" i="35" s="1"/>
  <c r="S20" i="40"/>
  <c r="AK30" i="40"/>
  <c r="Q31" i="40"/>
  <c r="L14" i="40"/>
  <c r="AF20" i="40"/>
  <c r="AJ30" i="40"/>
  <c r="AI14" i="40"/>
  <c r="AQ25" i="40"/>
  <c r="AJ21" i="40"/>
  <c r="I21" i="40"/>
  <c r="H19" i="35" s="1"/>
  <c r="AS29" i="40"/>
  <c r="K29" i="40"/>
  <c r="I27" i="35" s="1"/>
  <c r="AV28" i="40"/>
  <c r="AB28" i="40"/>
  <c r="X20" i="40"/>
  <c r="AR22" i="40"/>
  <c r="K15" i="40"/>
  <c r="I13" i="35" s="1"/>
  <c r="AC14" i="40"/>
  <c r="AK21" i="40"/>
  <c r="AT16" i="40"/>
  <c r="I25" i="40"/>
  <c r="H23" i="35" s="1"/>
  <c r="I22" i="40"/>
  <c r="H20" i="35" s="1"/>
  <c r="AU18" i="40"/>
  <c r="M25" i="40"/>
  <c r="P27" i="40"/>
  <c r="J26" i="40"/>
  <c r="AQ23" i="40"/>
  <c r="AR18" i="40"/>
  <c r="S23" i="40"/>
  <c r="AQ16" i="40"/>
  <c r="AT30" i="40"/>
  <c r="AA17" i="40"/>
  <c r="S17" i="40"/>
  <c r="AN25" i="40"/>
  <c r="AU30" i="40"/>
  <c r="AF13" i="40"/>
  <c r="R18" i="40"/>
  <c r="O20" i="40"/>
  <c r="AC20" i="40"/>
  <c r="L29" i="40"/>
  <c r="AF31" i="40"/>
  <c r="H19" i="40"/>
  <c r="W21" i="40"/>
  <c r="AH20" i="40"/>
  <c r="AV15" i="40"/>
  <c r="X17" i="40"/>
  <c r="AL16" i="40"/>
  <c r="M16" i="40"/>
  <c r="AV22" i="40"/>
  <c r="I16" i="40"/>
  <c r="H14" i="35" s="1"/>
  <c r="AB20" i="40"/>
  <c r="AU17" i="40"/>
  <c r="M21" i="40"/>
  <c r="H20" i="40"/>
  <c r="I30" i="40"/>
  <c r="H28" i="35" s="1"/>
  <c r="P30" i="40"/>
  <c r="AO30" i="40"/>
  <c r="H23" i="40"/>
  <c r="AP31" i="40"/>
  <c r="T23" i="40"/>
  <c r="L15" i="40"/>
  <c r="AN31" i="40"/>
  <c r="AD19" i="40"/>
  <c r="R22" i="40"/>
  <c r="AT18" i="40"/>
  <c r="AF28" i="40"/>
  <c r="W19" i="40"/>
  <c r="AR31" i="40"/>
  <c r="AP29" i="40"/>
  <c r="AN28" i="40"/>
  <c r="AI25" i="40"/>
  <c r="AD14" i="40"/>
  <c r="I27" i="40"/>
  <c r="H25" i="35" s="1"/>
  <c r="AU21" i="40"/>
  <c r="P16" i="40"/>
  <c r="AT17" i="40"/>
  <c r="AO20" i="40"/>
  <c r="W13" i="40"/>
  <c r="AO16" i="40"/>
  <c r="M28" i="40"/>
  <c r="AF27" i="40"/>
  <c r="P15" i="40"/>
  <c r="AI28" i="40"/>
  <c r="AS13" i="40"/>
  <c r="AE14" i="40"/>
  <c r="AR15" i="40"/>
  <c r="L16" i="40"/>
  <c r="AR25" i="40"/>
  <c r="AT28" i="40"/>
  <c r="S13" i="40"/>
  <c r="AM20" i="40"/>
  <c r="AL29" i="40"/>
  <c r="P23" i="40"/>
  <c r="AB22" i="40"/>
  <c r="T13" i="40"/>
  <c r="AS23" i="40"/>
  <c r="L18" i="40"/>
  <c r="AI16" i="40"/>
  <c r="H17" i="40"/>
  <c r="AT13" i="40"/>
  <c r="L22" i="40"/>
  <c r="AM14" i="40"/>
  <c r="O21" i="40"/>
  <c r="AJ20" i="40"/>
  <c r="AH23" i="40"/>
  <c r="AI21" i="40"/>
  <c r="Y16" i="40"/>
  <c r="W25" i="40"/>
  <c r="AT25" i="40"/>
  <c r="Z27" i="40"/>
  <c r="Z13" i="40"/>
  <c r="V20" i="40"/>
  <c r="Y18" i="40"/>
  <c r="AP20" i="40"/>
  <c r="P21" i="40"/>
  <c r="Y13" i="40"/>
  <c r="W20" i="40"/>
  <c r="R21" i="40"/>
  <c r="AP25" i="40"/>
  <c r="AA25" i="40"/>
  <c r="AD23" i="40"/>
  <c r="AA16" i="40"/>
  <c r="Z22" i="40"/>
  <c r="AU14" i="40"/>
  <c r="O15" i="40"/>
  <c r="AD22" i="40"/>
  <c r="K31" i="40"/>
  <c r="I29" i="35" s="1"/>
  <c r="AV19" i="40"/>
  <c r="AO19" i="40"/>
  <c r="AS15" i="40"/>
  <c r="AT19" i="40"/>
  <c r="AI23" i="40"/>
  <c r="V31" i="40"/>
  <c r="P22" i="40"/>
  <c r="AA23" i="40"/>
  <c r="W16" i="40"/>
  <c r="P28" i="40"/>
  <c r="L17" i="40"/>
  <c r="AU25" i="40"/>
  <c r="AK22" i="40"/>
  <c r="AS16" i="40"/>
  <c r="AQ20" i="40"/>
  <c r="Z31" i="40"/>
  <c r="AP16" i="40"/>
  <c r="AC13" i="40"/>
  <c r="AB17" i="40"/>
  <c r="AC28" i="40"/>
  <c r="AH29" i="40"/>
  <c r="AB27" i="40"/>
  <c r="AH30" i="40"/>
  <c r="AN23" i="40"/>
  <c r="X19" i="40"/>
  <c r="AL18" i="40"/>
  <c r="X23" i="40"/>
  <c r="K18" i="40"/>
  <c r="I16" i="35" s="1"/>
  <c r="U18" i="40"/>
  <c r="AB29" i="40"/>
  <c r="Y17" i="40"/>
  <c r="AB21" i="40"/>
  <c r="AI30" i="40"/>
  <c r="AB15" i="40"/>
  <c r="AL22" i="40"/>
  <c r="AQ13" i="40"/>
  <c r="AR19" i="40"/>
  <c r="AQ28" i="40"/>
  <c r="P25" i="40"/>
  <c r="S16" i="40"/>
  <c r="AK29" i="40"/>
  <c r="AT20" i="40"/>
  <c r="AU31" i="40"/>
  <c r="V29" i="40"/>
  <c r="AT27" i="40"/>
  <c r="H14" i="40"/>
  <c r="U19" i="40"/>
  <c r="AV29" i="40"/>
  <c r="AV17" i="40"/>
  <c r="AB23" i="40"/>
  <c r="AA27" i="40"/>
  <c r="AE23" i="40"/>
  <c r="AQ21" i="40"/>
  <c r="AS14" i="40"/>
  <c r="Q15" i="40"/>
  <c r="AH27" i="40"/>
  <c r="AN19" i="40"/>
  <c r="AU19" i="40"/>
  <c r="AH21" i="40"/>
  <c r="AC21" i="40"/>
  <c r="AD27" i="40"/>
  <c r="X28" i="40"/>
  <c r="R25" i="40"/>
  <c r="AS31" i="40"/>
  <c r="AH22" i="40"/>
  <c r="W14" i="40"/>
  <c r="AA15" i="40"/>
  <c r="AT31" i="40"/>
  <c r="Z15" i="40"/>
  <c r="M17" i="40"/>
  <c r="AM13" i="40"/>
  <c r="AD20" i="40"/>
  <c r="AJ28" i="40"/>
  <c r="Z23" i="40"/>
  <c r="AM29" i="40"/>
  <c r="AE20" i="40"/>
  <c r="AJ31" i="40"/>
  <c r="X27" i="40"/>
  <c r="AR13" i="40"/>
  <c r="AO29" i="40"/>
  <c r="N25" i="40"/>
  <c r="AQ15" i="40"/>
  <c r="AU27" i="40"/>
  <c r="AQ22" i="40"/>
  <c r="Q20" i="40"/>
  <c r="AI18" i="40"/>
  <c r="L20" i="40"/>
  <c r="AJ22" i="40"/>
  <c r="AO27" i="40"/>
  <c r="AM31" i="40"/>
  <c r="S25" i="40"/>
  <c r="AF14" i="40"/>
  <c r="V23" i="40"/>
  <c r="H13" i="40"/>
  <c r="Y21" i="40"/>
  <c r="AM21" i="40"/>
  <c r="AA28" i="40"/>
  <c r="Z18" i="40"/>
  <c r="U23" i="40"/>
  <c r="Z16" i="40"/>
  <c r="L27" i="40"/>
  <c r="V30" i="40"/>
  <c r="Q28" i="40"/>
  <c r="AB19" i="40"/>
  <c r="L30" i="40"/>
  <c r="AI27" i="40"/>
  <c r="W23" i="40"/>
  <c r="AJ23" i="40"/>
  <c r="Z17" i="40"/>
  <c r="Y14" i="40"/>
  <c r="Q17" i="40"/>
  <c r="AN17" i="40"/>
  <c r="AP23" i="40"/>
  <c r="Z20" i="40"/>
  <c r="O22" i="40"/>
  <c r="AA18" i="40"/>
  <c r="R28" i="40"/>
  <c r="P13" i="40"/>
  <c r="AO31" i="40"/>
  <c r="M18" i="40"/>
  <c r="P31" i="40"/>
  <c r="H31" i="40"/>
  <c r="M15" i="40"/>
  <c r="O18" i="40"/>
  <c r="N20" i="40"/>
  <c r="O16" i="40"/>
  <c r="J24" i="40"/>
  <c r="R15" i="40"/>
  <c r="R23" i="40"/>
  <c r="AS18" i="40"/>
  <c r="Y31" i="40"/>
  <c r="H30" i="40"/>
  <c r="U16" i="40"/>
  <c r="AF18" i="40"/>
  <c r="Y15" i="40"/>
  <c r="AQ19" i="40"/>
  <c r="Q22" i="40"/>
  <c r="U29" i="40"/>
  <c r="AL31" i="40"/>
  <c r="R19" i="40"/>
  <c r="AL21" i="40"/>
  <c r="O27" i="40"/>
  <c r="I13" i="40"/>
  <c r="H11" i="35" s="1"/>
  <c r="Y30" i="40"/>
  <c r="AK20" i="40"/>
  <c r="AE30" i="40"/>
  <c r="AO28" i="40"/>
  <c r="AU13" i="40"/>
  <c r="N22" i="40"/>
  <c r="AK28" i="40"/>
  <c r="AF30" i="40"/>
  <c r="AK14" i="40"/>
  <c r="L23" i="40"/>
  <c r="AH28" i="40"/>
  <c r="R29" i="40"/>
  <c r="O17" i="40"/>
  <c r="AC31" i="40"/>
  <c r="AF16" i="40"/>
  <c r="X16" i="40"/>
  <c r="AN20" i="40"/>
  <c r="O19" i="40"/>
  <c r="T29" i="40"/>
  <c r="AO21" i="40"/>
  <c r="AS27" i="40"/>
  <c r="AR14" i="40"/>
  <c r="O23" i="40"/>
  <c r="AQ30" i="40"/>
  <c r="W18" i="40"/>
  <c r="U15" i="40"/>
  <c r="AM16" i="40"/>
  <c r="AT23" i="40"/>
  <c r="T22" i="40"/>
  <c r="X15" i="40"/>
  <c r="AR30" i="40"/>
  <c r="AT21" i="40"/>
  <c r="AH25" i="40"/>
  <c r="AI19" i="40"/>
  <c r="T17" i="40"/>
  <c r="AA21" i="40"/>
  <c r="H18" i="40"/>
  <c r="AQ14" i="40"/>
  <c r="V16" i="40"/>
  <c r="N19" i="40"/>
  <c r="I31" i="40"/>
  <c r="H29" i="35" s="1"/>
  <c r="K21" i="40"/>
  <c r="I19" i="35" s="1"/>
  <c r="AF23" i="40"/>
  <c r="N13" i="40"/>
  <c r="T31" i="40"/>
  <c r="AR29" i="40"/>
  <c r="Q21" i="40"/>
  <c r="AA29" i="40"/>
  <c r="AP30" i="40"/>
  <c r="H29" i="40"/>
  <c r="AO22" i="40"/>
  <c r="AB16" i="40"/>
  <c r="AP19" i="40"/>
  <c r="AV18" i="40"/>
  <c r="S18" i="40"/>
  <c r="L21" i="40"/>
  <c r="N14" i="40"/>
  <c r="W22" i="40"/>
  <c r="K28" i="40"/>
  <c r="I26" i="35" s="1"/>
  <c r="AH31" i="40"/>
  <c r="S27" i="40"/>
  <c r="U21" i="40"/>
  <c r="AI13" i="40"/>
  <c r="S14" i="40"/>
  <c r="H22" i="40"/>
  <c r="X30" i="40"/>
  <c r="N31" i="40"/>
  <c r="AL25" i="40"/>
  <c r="R27" i="40"/>
  <c r="AB31" i="40"/>
  <c r="AO18" i="40"/>
  <c r="O31" i="40"/>
  <c r="K23" i="40"/>
  <c r="I21" i="35" s="1"/>
  <c r="AA30" i="40"/>
  <c r="X25" i="40"/>
  <c r="H16" i="40"/>
  <c r="R13" i="40"/>
  <c r="Y19" i="40"/>
  <c r="AR20" i="40"/>
  <c r="T18" i="40"/>
  <c r="R20" i="40"/>
  <c r="I17" i="40"/>
  <c r="H15" i="35" s="1"/>
  <c r="AU22" i="40"/>
  <c r="O30" i="40"/>
  <c r="AP13" i="40"/>
  <c r="V18" i="40"/>
  <c r="S21" i="40"/>
  <c r="T25" i="40"/>
  <c r="AJ29" i="40"/>
  <c r="AK18" i="40"/>
  <c r="N18" i="40"/>
  <c r="H15" i="40"/>
  <c r="V15" i="40"/>
  <c r="AD28" i="40"/>
  <c r="I29" i="40"/>
  <c r="H27" i="35" s="1"/>
  <c r="X13" i="40"/>
  <c r="Y23" i="40"/>
  <c r="AK25" i="40"/>
  <c r="Z14" i="40"/>
  <c r="AQ18" i="40"/>
  <c r="AH16" i="40"/>
  <c r="Q18" i="40"/>
  <c r="AV21" i="40"/>
  <c r="T28" i="40"/>
  <c r="AI20" i="40"/>
  <c r="T20" i="40"/>
  <c r="AL14" i="40"/>
  <c r="AD25" i="40"/>
  <c r="N16" i="40"/>
  <c r="AI31" i="40"/>
  <c r="T15" i="40"/>
  <c r="Z29" i="40"/>
  <c r="AC17" i="40"/>
  <c r="AC25" i="40"/>
  <c r="AQ27" i="40"/>
  <c r="U30" i="40"/>
  <c r="Q13" i="40"/>
  <c r="AP21" i="40"/>
  <c r="AJ15" i="40"/>
  <c r="N28" i="40"/>
  <c r="AJ16" i="40"/>
  <c r="AA31" i="40"/>
  <c r="Z25" i="40"/>
  <c r="AC27" i="40"/>
  <c r="AF19" i="40"/>
  <c r="AO23" i="40"/>
  <c r="AL13" i="40"/>
  <c r="I20" i="40"/>
  <c r="H18" i="35" s="1"/>
  <c r="S30" i="40"/>
  <c r="AD31" i="40"/>
  <c r="K14" i="40"/>
  <c r="I12" i="35" s="1"/>
  <c r="AK16" i="40"/>
  <c r="S22" i="40"/>
  <c r="I23" i="40"/>
  <c r="H21" i="35" s="1"/>
  <c r="AR16" i="40"/>
  <c r="AO25" i="40"/>
  <c r="K16" i="40"/>
  <c r="I14" i="35" s="1"/>
  <c r="P29" i="40"/>
  <c r="AH15" i="40"/>
  <c r="AI17" i="40"/>
  <c r="AN22" i="40"/>
  <c r="Q19" i="40"/>
  <c r="AL23" i="40"/>
  <c r="W15" i="40"/>
  <c r="AH14" i="40"/>
  <c r="Q25" i="40"/>
  <c r="R30" i="40"/>
  <c r="AV31" i="40"/>
  <c r="AV16" i="40"/>
  <c r="AK15" i="40"/>
  <c r="AE21" i="40"/>
  <c r="AU23" i="40"/>
  <c r="AF15" i="40"/>
  <c r="AU16" i="40"/>
  <c r="AE15" i="40"/>
  <c r="AJ19" i="40"/>
  <c r="AB18" i="40"/>
  <c r="AD29" i="40"/>
  <c r="AV14" i="40"/>
  <c r="Q23" i="40"/>
  <c r="K27" i="40"/>
  <c r="I25" i="35" s="1"/>
  <c r="U20" i="40"/>
  <c r="AE16" i="40"/>
  <c r="K19" i="40"/>
  <c r="I17" i="35" s="1"/>
  <c r="AE22" i="40"/>
  <c r="W30" i="40"/>
  <c r="AO13" i="40"/>
  <c r="X31" i="40"/>
  <c r="AR17" i="40"/>
  <c r="P18" i="40"/>
  <c r="AS22" i="40"/>
  <c r="U27" i="40"/>
  <c r="X29" i="40"/>
  <c r="AF17" i="40"/>
  <c r="AN29" i="40"/>
  <c r="AQ31" i="40"/>
  <c r="M13" i="40"/>
  <c r="P11" i="61"/>
  <c r="Q11" i="61" s="1"/>
  <c r="P22" i="61"/>
  <c r="Q22" i="61" s="1"/>
  <c r="C26" i="40"/>
  <c r="P9" i="61"/>
  <c r="Q9" i="61" s="1"/>
  <c r="P8" i="61"/>
  <c r="Q8" i="61" s="1"/>
  <c r="P5" i="61"/>
  <c r="Q5" i="61" s="1"/>
  <c r="P6" i="61"/>
  <c r="Q6" i="61" s="1"/>
  <c r="P21" i="61"/>
  <c r="Q21" i="61" s="1"/>
  <c r="P16" i="61"/>
  <c r="Q16" i="61" s="1"/>
  <c r="P4" i="61"/>
  <c r="Q4" i="61" s="1"/>
  <c r="P12" i="61"/>
  <c r="Q12" i="61" s="1"/>
  <c r="P19" i="61"/>
  <c r="Q19" i="61" s="1"/>
  <c r="P7" i="61"/>
  <c r="Q7" i="61" s="1"/>
  <c r="C24" i="40"/>
  <c r="P14" i="61"/>
  <c r="Q14" i="61" s="1"/>
  <c r="P10" i="61"/>
  <c r="Q10" i="61" s="1"/>
  <c r="P20" i="61"/>
  <c r="Q20" i="61" s="1"/>
  <c r="P18" i="61"/>
  <c r="Q18" i="61" s="1"/>
  <c r="P13" i="61"/>
  <c r="Q13" i="61" s="1"/>
  <c r="M11" i="61"/>
  <c r="M22" i="61"/>
  <c r="G24" i="35"/>
  <c r="M9" i="61"/>
  <c r="M8" i="61"/>
  <c r="M5" i="61"/>
  <c r="M6" i="61"/>
  <c r="M21" i="61"/>
  <c r="M16" i="61"/>
  <c r="M4" i="61"/>
  <c r="M12" i="61"/>
  <c r="M19" i="61"/>
  <c r="M7" i="61"/>
  <c r="G22" i="35"/>
  <c r="M14" i="61"/>
  <c r="M10" i="61"/>
  <c r="M20" i="61"/>
  <c r="M18" i="61"/>
  <c r="M13" i="61"/>
  <c r="AG16" i="40"/>
  <c r="AG20" i="40"/>
  <c r="AG25" i="40"/>
  <c r="AG14" i="40"/>
  <c r="AG23" i="40"/>
  <c r="AG17" i="40"/>
  <c r="AG28" i="40"/>
  <c r="AG18" i="40"/>
  <c r="AG21" i="40"/>
  <c r="AG27" i="40"/>
  <c r="AG31" i="40"/>
  <c r="AG19" i="40"/>
  <c r="AG13" i="40"/>
  <c r="AG30" i="40"/>
  <c r="AG29" i="40"/>
  <c r="AG15" i="40"/>
  <c r="AG22" i="40"/>
  <c r="J22" i="35"/>
  <c r="J29" i="35"/>
  <c r="J23" i="35"/>
  <c r="J24" i="35"/>
  <c r="J12" i="35"/>
  <c r="J19" i="35"/>
  <c r="J14" i="35"/>
  <c r="J18" i="35"/>
  <c r="AA24" i="40" l="1"/>
  <c r="I24" i="40"/>
  <c r="H22" i="35" s="1"/>
  <c r="H24" i="40"/>
  <c r="U24" i="40"/>
  <c r="AR24" i="40"/>
  <c r="U26" i="40"/>
  <c r="AI24" i="40"/>
  <c r="Z24" i="40"/>
  <c r="P24" i="40"/>
  <c r="AL26" i="40"/>
  <c r="AF26" i="40"/>
  <c r="AB24" i="40"/>
  <c r="X24" i="40"/>
  <c r="L24" i="40"/>
  <c r="P26" i="40"/>
  <c r="AC24" i="40"/>
  <c r="AD24" i="40"/>
  <c r="AJ26" i="40"/>
  <c r="AN26" i="40"/>
  <c r="AR26" i="40"/>
  <c r="AT24" i="40"/>
  <c r="AV26" i="40"/>
  <c r="Y24" i="40"/>
  <c r="M26" i="40"/>
  <c r="AO24" i="40"/>
  <c r="AQ26" i="40"/>
  <c r="AP26" i="40"/>
  <c r="I26" i="40"/>
  <c r="H24" i="35" s="1"/>
  <c r="S24" i="40"/>
  <c r="AL24" i="40"/>
  <c r="S26" i="40"/>
  <c r="AS24" i="40"/>
  <c r="Z26" i="40"/>
  <c r="AD26" i="40"/>
  <c r="AI26" i="40"/>
  <c r="N24" i="40"/>
  <c r="W24" i="40"/>
  <c r="Q26" i="40"/>
  <c r="AP24" i="40"/>
  <c r="AC26" i="40"/>
  <c r="K26" i="40"/>
  <c r="I24" i="35" s="1"/>
  <c r="R24" i="40"/>
  <c r="T24" i="40"/>
  <c r="X26" i="40"/>
  <c r="AA26" i="40"/>
  <c r="L26" i="40"/>
  <c r="AO26" i="40"/>
  <c r="AN24" i="40"/>
  <c r="AS26" i="40"/>
  <c r="AB26" i="40"/>
  <c r="Y26" i="40"/>
  <c r="AQ24" i="40"/>
  <c r="V26" i="40"/>
  <c r="AE24" i="40"/>
  <c r="AM26" i="40"/>
  <c r="AU24" i="40"/>
  <c r="V24" i="40"/>
  <c r="AV24" i="40"/>
  <c r="O24" i="40"/>
  <c r="K24" i="40"/>
  <c r="I22" i="35" s="1"/>
  <c r="AT26" i="40"/>
  <c r="AU26" i="40"/>
  <c r="AF24" i="40"/>
  <c r="AK24" i="40"/>
  <c r="H26" i="40"/>
  <c r="W26" i="40"/>
  <c r="AK26" i="40"/>
  <c r="O26" i="40"/>
  <c r="T26" i="40"/>
  <c r="N26" i="40"/>
  <c r="R26" i="40"/>
  <c r="AH26" i="40"/>
  <c r="Q24" i="40"/>
  <c r="M24" i="40"/>
  <c r="AJ24" i="40"/>
  <c r="AM24" i="40"/>
  <c r="AE26" i="40"/>
  <c r="AH24" i="40"/>
  <c r="P17" i="61"/>
  <c r="Q17" i="61" s="1"/>
  <c r="P15" i="61"/>
  <c r="Q15" i="61" s="1"/>
  <c r="M17" i="61"/>
  <c r="M15" i="61"/>
  <c r="AG24" i="40"/>
  <c r="AG26" i="40"/>
  <c r="B12" i="40"/>
  <c r="AS12" i="40" l="1"/>
  <c r="C12" i="40"/>
  <c r="G10" i="35"/>
  <c r="J10" i="35"/>
  <c r="AK12" i="40" l="1"/>
  <c r="AO12" i="40"/>
  <c r="Y12" i="40"/>
  <c r="W12" i="40"/>
  <c r="AR12" i="40"/>
  <c r="AA12" i="40"/>
  <c r="AN12" i="40"/>
  <c r="AC12" i="40"/>
  <c r="AU12" i="40"/>
  <c r="AD12" i="40"/>
  <c r="Z12" i="40"/>
  <c r="AW13" i="40"/>
  <c r="AW23" i="40"/>
  <c r="AW14" i="40"/>
  <c r="AW22" i="40"/>
  <c r="AW12" i="40"/>
  <c r="AW29" i="40"/>
  <c r="AW25" i="40"/>
  <c r="AW19" i="40"/>
  <c r="AW31" i="40"/>
  <c r="AW15" i="40"/>
  <c r="AW16" i="40"/>
  <c r="AW17" i="40"/>
  <c r="AW18" i="40"/>
  <c r="AW30" i="40"/>
  <c r="AW26" i="40"/>
  <c r="AW20" i="40"/>
  <c r="AW21" i="40"/>
  <c r="AW27" i="40"/>
  <c r="AW24" i="40"/>
  <c r="AW28" i="40"/>
  <c r="AJ12" i="40"/>
  <c r="L12" i="40"/>
  <c r="V12" i="40"/>
  <c r="X12" i="40"/>
  <c r="AH12" i="40"/>
  <c r="U12" i="40"/>
  <c r="K12" i="40"/>
  <c r="I10" i="35" s="1"/>
  <c r="I12" i="40"/>
  <c r="H10" i="35" s="1"/>
  <c r="AL12" i="40"/>
  <c r="AF12" i="40"/>
  <c r="AT12" i="40"/>
  <c r="AP12" i="40"/>
  <c r="AQ12" i="40"/>
  <c r="AI12" i="40"/>
  <c r="AM12" i="40"/>
  <c r="T12" i="40"/>
  <c r="AV12" i="40"/>
  <c r="J12" i="40"/>
  <c r="AB12" i="40"/>
  <c r="AE12" i="40"/>
  <c r="Q12" i="40"/>
  <c r="M3" i="61"/>
  <c r="AG12" i="40"/>
  <c r="D3" i="35" l="1"/>
  <c r="H17" i="20"/>
  <c r="I17" i="20" s="1"/>
  <c r="M12" i="40" l="1"/>
  <c r="G77" i="20"/>
  <c r="H52" i="20"/>
  <c r="G53" i="20"/>
  <c r="J27" i="20"/>
  <c r="I28" i="20"/>
  <c r="N20" i="35"/>
  <c r="N24" i="35"/>
  <c r="N12" i="35"/>
  <c r="N28" i="35"/>
  <c r="N19" i="35"/>
  <c r="N26" i="35"/>
  <c r="N15" i="35"/>
  <c r="N25" i="35"/>
  <c r="N14" i="35"/>
  <c r="N18" i="35"/>
  <c r="N11" i="35"/>
  <c r="N21" i="35"/>
  <c r="N22" i="35"/>
  <c r="N23" i="35"/>
  <c r="N13" i="35"/>
  <c r="N27" i="35"/>
  <c r="N17" i="35"/>
  <c r="N29" i="35"/>
  <c r="N16" i="35"/>
  <c r="N10" i="35"/>
  <c r="M49" i="20" l="1"/>
  <c r="N12" i="40"/>
  <c r="P3" i="61"/>
  <c r="Q3" i="61" s="1"/>
  <c r="J62" i="20"/>
  <c r="I70" i="20" s="1"/>
  <c r="F70" i="20"/>
  <c r="G78" i="20"/>
  <c r="J64" i="20"/>
  <c r="I72" i="20" s="1"/>
  <c r="F72" i="20"/>
  <c r="J63" i="20"/>
  <c r="I71" i="20" s="1"/>
  <c r="F71" i="20"/>
  <c r="J61" i="20"/>
  <c r="I69" i="20" s="1"/>
  <c r="F69" i="20"/>
  <c r="F73" i="20"/>
  <c r="J65" i="20"/>
  <c r="I73" i="20" s="1"/>
  <c r="K49" i="20" l="1"/>
  <c r="L50" i="20"/>
  <c r="H54" i="20" s="1"/>
  <c r="J69" i="20"/>
  <c r="J74" i="20" s="1"/>
  <c r="L74" i="20" s="1"/>
  <c r="M74" i="20" s="1"/>
  <c r="K17" i="35"/>
  <c r="K25" i="35"/>
  <c r="K11" i="35"/>
  <c r="K28" i="35"/>
  <c r="K16" i="35"/>
  <c r="O11" i="35"/>
  <c r="K21" i="35"/>
  <c r="K27" i="35"/>
  <c r="O14" i="35"/>
  <c r="K15" i="35"/>
  <c r="K13" i="35"/>
  <c r="K14" i="35"/>
  <c r="K19" i="35"/>
  <c r="K10" i="35"/>
  <c r="K12" i="35"/>
  <c r="K24" i="35"/>
  <c r="K29" i="35"/>
  <c r="K20" i="35"/>
  <c r="K26" i="35"/>
  <c r="K23" i="35"/>
  <c r="O26" i="35"/>
  <c r="K22" i="35"/>
  <c r="K18" i="35"/>
  <c r="R8" i="61" l="1"/>
  <c r="Z8" i="61" s="1"/>
  <c r="R21" i="61"/>
  <c r="AC21" i="61" s="1"/>
  <c r="R19" i="61"/>
  <c r="Z19" i="61" s="1"/>
  <c r="O12" i="40"/>
  <c r="P12" i="40"/>
  <c r="R15" i="61"/>
  <c r="R18" i="61"/>
  <c r="R17" i="61"/>
  <c r="R9" i="61"/>
  <c r="R16" i="61"/>
  <c r="R12" i="61"/>
  <c r="R6" i="61"/>
  <c r="R4" i="61"/>
  <c r="R11" i="61"/>
  <c r="R13" i="61"/>
  <c r="R3" i="61"/>
  <c r="R7" i="61"/>
  <c r="R22" i="61"/>
  <c r="R20" i="61"/>
  <c r="R10" i="61"/>
  <c r="R5" i="61"/>
  <c r="R14" i="61"/>
  <c r="K74" i="20"/>
  <c r="I86" i="20"/>
  <c r="N86" i="20" s="1"/>
  <c r="O19" i="35"/>
  <c r="M18" i="35"/>
  <c r="M20" i="35"/>
  <c r="O21" i="35"/>
  <c r="M21" i="35"/>
  <c r="M27" i="35"/>
  <c r="M11" i="35"/>
  <c r="O12" i="35"/>
  <c r="M26" i="35"/>
  <c r="M16" i="35"/>
  <c r="L26" i="35"/>
  <c r="L24" i="35"/>
  <c r="P26" i="35"/>
  <c r="M12" i="35"/>
  <c r="L23" i="35"/>
  <c r="L28" i="35"/>
  <c r="L11" i="35"/>
  <c r="L14" i="35"/>
  <c r="M17" i="35"/>
  <c r="O16" i="35"/>
  <c r="M28" i="35"/>
  <c r="O22" i="35"/>
  <c r="L10" i="35"/>
  <c r="O20" i="35"/>
  <c r="L18" i="35"/>
  <c r="M13" i="35"/>
  <c r="L19" i="35"/>
  <c r="M29" i="35"/>
  <c r="P14" i="35"/>
  <c r="O24" i="35"/>
  <c r="O10" i="35"/>
  <c r="O23" i="35"/>
  <c r="L12" i="35"/>
  <c r="P11" i="35"/>
  <c r="O27" i="35"/>
  <c r="O17" i="35"/>
  <c r="L15" i="35"/>
  <c r="M15" i="35"/>
  <c r="L22" i="35"/>
  <c r="O28" i="35"/>
  <c r="M23" i="35"/>
  <c r="L29" i="35"/>
  <c r="L20" i="35"/>
  <c r="L16" i="35"/>
  <c r="L13" i="35"/>
  <c r="O13" i="35"/>
  <c r="M10" i="35"/>
  <c r="L17" i="35"/>
  <c r="M24" i="35"/>
  <c r="L25" i="35"/>
  <c r="O15" i="35"/>
  <c r="M22" i="35"/>
  <c r="L21" i="35"/>
  <c r="O25" i="35"/>
  <c r="O29" i="35"/>
  <c r="M14" i="35"/>
  <c r="O18" i="35"/>
  <c r="L27" i="35"/>
  <c r="M25" i="35"/>
  <c r="M19" i="35"/>
  <c r="Z21" i="61" l="1"/>
  <c r="T19" i="61"/>
  <c r="V21" i="61"/>
  <c r="X19" i="61"/>
  <c r="T21" i="61"/>
  <c r="AB19" i="61"/>
  <c r="AA19" i="61"/>
  <c r="V19" i="61"/>
  <c r="AE19" i="61"/>
  <c r="AD19" i="61"/>
  <c r="Y19" i="61"/>
  <c r="U19" i="61"/>
  <c r="AD21" i="61"/>
  <c r="AC19" i="61"/>
  <c r="W19" i="61"/>
  <c r="W21" i="61"/>
  <c r="Y21" i="61"/>
  <c r="X21" i="61"/>
  <c r="U21" i="61"/>
  <c r="AE21" i="61"/>
  <c r="AA21" i="61"/>
  <c r="AB21" i="61"/>
  <c r="Y8" i="61"/>
  <c r="T8" i="61"/>
  <c r="AB8" i="61"/>
  <c r="AA8" i="61"/>
  <c r="AC8" i="61"/>
  <c r="AD8" i="61"/>
  <c r="W8" i="61"/>
  <c r="X8" i="61"/>
  <c r="U8" i="61"/>
  <c r="AE8" i="61"/>
  <c r="V8" i="61"/>
  <c r="L75" i="20"/>
  <c r="H79" i="20" s="1"/>
  <c r="AD13" i="61"/>
  <c r="U13" i="61"/>
  <c r="AE13" i="61"/>
  <c r="V13" i="61"/>
  <c r="AB13" i="61"/>
  <c r="T13" i="61"/>
  <c r="AA13" i="61"/>
  <c r="Y13" i="61"/>
  <c r="X13" i="61"/>
  <c r="W13" i="61"/>
  <c r="Z13" i="61"/>
  <c r="AC13" i="61"/>
  <c r="U11" i="61"/>
  <c r="Z11" i="61"/>
  <c r="T11" i="61"/>
  <c r="Y11" i="61"/>
  <c r="W11" i="61"/>
  <c r="AA11" i="61"/>
  <c r="AB11" i="61"/>
  <c r="V11" i="61"/>
  <c r="AC11" i="61"/>
  <c r="AD11" i="61"/>
  <c r="X11" i="61"/>
  <c r="AE11" i="61"/>
  <c r="V4" i="61"/>
  <c r="AC4" i="61"/>
  <c r="X4" i="61"/>
  <c r="W4" i="61"/>
  <c r="Z4" i="61"/>
  <c r="U4" i="61"/>
  <c r="AB4" i="61"/>
  <c r="Y4" i="61"/>
  <c r="T4" i="61"/>
  <c r="AA4" i="61"/>
  <c r="AD4" i="61"/>
  <c r="AE4" i="61"/>
  <c r="Y6" i="61"/>
  <c r="Z6" i="61"/>
  <c r="V6" i="61"/>
  <c r="T6" i="61"/>
  <c r="W6" i="61"/>
  <c r="AB6" i="61"/>
  <c r="U6" i="61"/>
  <c r="AD6" i="61"/>
  <c r="X6" i="61"/>
  <c r="AE6" i="61"/>
  <c r="AC6" i="61"/>
  <c r="AA6" i="61"/>
  <c r="AE12" i="61"/>
  <c r="X12" i="61"/>
  <c r="Z12" i="61"/>
  <c r="V12" i="61"/>
  <c r="Y12" i="61"/>
  <c r="W12" i="61"/>
  <c r="AC12" i="61"/>
  <c r="AB12" i="61"/>
  <c r="U12" i="61"/>
  <c r="AD12" i="61"/>
  <c r="T12" i="61"/>
  <c r="AA12" i="61"/>
  <c r="X14" i="61"/>
  <c r="W14" i="61"/>
  <c r="Z14" i="61"/>
  <c r="AE14" i="61"/>
  <c r="AA14" i="61"/>
  <c r="V14" i="61"/>
  <c r="AD14" i="61"/>
  <c r="Y14" i="61"/>
  <c r="AC14" i="61"/>
  <c r="T14" i="61"/>
  <c r="AB14" i="61"/>
  <c r="U14" i="61"/>
  <c r="AD16" i="61"/>
  <c r="V16" i="61"/>
  <c r="T16" i="61"/>
  <c r="AC16" i="61"/>
  <c r="AA16" i="61"/>
  <c r="Z16" i="61"/>
  <c r="AB16" i="61"/>
  <c r="W16" i="61"/>
  <c r="Y16" i="61"/>
  <c r="AE16" i="61"/>
  <c r="X16" i="61"/>
  <c r="U16" i="61"/>
  <c r="U5" i="61"/>
  <c r="AE5" i="61"/>
  <c r="V5" i="61"/>
  <c r="AD5" i="61"/>
  <c r="T5" i="61"/>
  <c r="Z5" i="61"/>
  <c r="AC5" i="61"/>
  <c r="X5" i="61"/>
  <c r="AA5" i="61"/>
  <c r="Y5" i="61"/>
  <c r="AB5" i="61"/>
  <c r="W5" i="61"/>
  <c r="V9" i="61"/>
  <c r="X9" i="61"/>
  <c r="Y9" i="61"/>
  <c r="T9" i="61"/>
  <c r="AE9" i="61"/>
  <c r="U9" i="61"/>
  <c r="AB9" i="61"/>
  <c r="AA9" i="61"/>
  <c r="Z9" i="61"/>
  <c r="AC9" i="61"/>
  <c r="W9" i="61"/>
  <c r="AD9" i="61"/>
  <c r="W10" i="61"/>
  <c r="U10" i="61"/>
  <c r="V10" i="61"/>
  <c r="AE10" i="61"/>
  <c r="Z10" i="61"/>
  <c r="AC10" i="61"/>
  <c r="AB10" i="61"/>
  <c r="T10" i="61"/>
  <c r="AA10" i="61"/>
  <c r="X10" i="61"/>
  <c r="Y10" i="61"/>
  <c r="AD10" i="61"/>
  <c r="AC17" i="61"/>
  <c r="AB17" i="61"/>
  <c r="AE17" i="61"/>
  <c r="AA17" i="61"/>
  <c r="T17" i="61"/>
  <c r="Y17" i="61"/>
  <c r="AD17" i="61"/>
  <c r="V17" i="61"/>
  <c r="X17" i="61"/>
  <c r="Z17" i="61"/>
  <c r="U17" i="61"/>
  <c r="W17" i="61"/>
  <c r="AB20" i="61"/>
  <c r="T20" i="61"/>
  <c r="AC20" i="61"/>
  <c r="AA20" i="61"/>
  <c r="Z20" i="61"/>
  <c r="Y20" i="61"/>
  <c r="U20" i="61"/>
  <c r="AE20" i="61"/>
  <c r="W20" i="61"/>
  <c r="V20" i="61"/>
  <c r="AD20" i="61"/>
  <c r="X20" i="61"/>
  <c r="X18" i="61"/>
  <c r="Z18" i="61"/>
  <c r="AA18" i="61"/>
  <c r="AB18" i="61"/>
  <c r="AD18" i="61"/>
  <c r="AC18" i="61"/>
  <c r="V18" i="61"/>
  <c r="U18" i="61"/>
  <c r="Y18" i="61"/>
  <c r="AE18" i="61"/>
  <c r="T18" i="61"/>
  <c r="W18" i="61"/>
  <c r="AE22" i="61"/>
  <c r="AD22" i="61"/>
  <c r="AC22" i="61"/>
  <c r="AA22" i="61"/>
  <c r="V22" i="61"/>
  <c r="Z22" i="61"/>
  <c r="T22" i="61"/>
  <c r="Y22" i="61"/>
  <c r="U22" i="61"/>
  <c r="X22" i="61"/>
  <c r="AB22" i="61"/>
  <c r="W22" i="61"/>
  <c r="Y15" i="61"/>
  <c r="X15" i="61"/>
  <c r="AA15" i="61"/>
  <c r="AE15" i="61"/>
  <c r="V15" i="61"/>
  <c r="W15" i="61"/>
  <c r="Z15" i="61"/>
  <c r="U15" i="61"/>
  <c r="AB15" i="61"/>
  <c r="AC15" i="61"/>
  <c r="AD15" i="61"/>
  <c r="T15" i="61"/>
  <c r="AD7" i="61"/>
  <c r="W7" i="61"/>
  <c r="X7" i="61"/>
  <c r="AC7" i="61"/>
  <c r="Y7" i="61"/>
  <c r="T7" i="61"/>
  <c r="Z7" i="61"/>
  <c r="V7" i="61"/>
  <c r="U7" i="61"/>
  <c r="AB7" i="61"/>
  <c r="AA7" i="61"/>
  <c r="AE7" i="61"/>
  <c r="J86" i="20"/>
  <c r="E86" i="20"/>
  <c r="K86" i="20" s="1"/>
  <c r="Z3" i="61"/>
  <c r="AD3" i="61"/>
  <c r="T3" i="61"/>
  <c r="AC3" i="61"/>
  <c r="X3" i="61"/>
  <c r="Y3" i="61"/>
  <c r="W3" i="61"/>
  <c r="V3" i="61"/>
  <c r="AE3" i="61"/>
  <c r="AA3" i="61"/>
  <c r="AB3" i="61"/>
  <c r="U3" i="61"/>
  <c r="P17" i="35"/>
  <c r="P18" i="35"/>
  <c r="P20" i="35"/>
  <c r="P13" i="35"/>
  <c r="P21" i="35"/>
  <c r="P22" i="35"/>
  <c r="P10" i="35"/>
  <c r="P24" i="35"/>
  <c r="P19" i="35"/>
  <c r="P29" i="35"/>
  <c r="P12" i="35"/>
  <c r="P23" i="35"/>
  <c r="P16" i="35"/>
  <c r="P25" i="35"/>
  <c r="P28" i="35"/>
  <c r="P27" i="35"/>
  <c r="P15" i="35"/>
  <c r="R12" i="40" l="1"/>
</calcChain>
</file>

<file path=xl/sharedStrings.xml><?xml version="1.0" encoding="utf-8"?>
<sst xmlns="http://schemas.openxmlformats.org/spreadsheetml/2006/main" count="271" uniqueCount="159">
  <si>
    <t>Ponderado</t>
  </si>
  <si>
    <t>Probabilidad</t>
  </si>
  <si>
    <t>Impacto</t>
  </si>
  <si>
    <t>Calificación integral del riesgo =</t>
  </si>
  <si>
    <t>Acción 1:</t>
  </si>
  <si>
    <t>Acción 2:</t>
  </si>
  <si>
    <t>Acción 3:</t>
  </si>
  <si>
    <t>Acción 4:</t>
  </si>
  <si>
    <t>Acción 5:</t>
  </si>
  <si>
    <t>Activo</t>
  </si>
  <si>
    <t>Inactivo temporalmente</t>
  </si>
  <si>
    <t>Inactivo permanentemente</t>
  </si>
  <si>
    <t>Bajo</t>
  </si>
  <si>
    <t>Medio</t>
  </si>
  <si>
    <t>Alto</t>
  </si>
  <si>
    <t>Muy alto</t>
  </si>
  <si>
    <t>Baja</t>
  </si>
  <si>
    <t xml:space="preserve">Alta </t>
  </si>
  <si>
    <t>Muy alta</t>
  </si>
  <si>
    <t>Media</t>
  </si>
  <si>
    <t>PROBABILIDAD</t>
  </si>
  <si>
    <t>URGENCIA</t>
  </si>
  <si>
    <t>LI</t>
  </si>
  <si>
    <t>LS</t>
  </si>
  <si>
    <t>ÁREA:</t>
  </si>
  <si>
    <t>Año:</t>
  </si>
  <si>
    <t>Elaborado por:</t>
  </si>
  <si>
    <t>Fecha:</t>
  </si>
  <si>
    <t>Revisado por:</t>
  </si>
  <si>
    <t>Aprobado por:</t>
  </si>
  <si>
    <t>ESTADO DEL RIESGO</t>
  </si>
  <si>
    <t>PESOS</t>
  </si>
  <si>
    <t>ACCIONES PARA IMPLEMENTAR LA ESTRATEGIA DE RESPUESTA</t>
  </si>
  <si>
    <t>% AVANCE</t>
  </si>
  <si>
    <t>ESCALA DE PROBABILIDAD</t>
  </si>
  <si>
    <t>NIVEL</t>
  </si>
  <si>
    <t>VALOR</t>
  </si>
  <si>
    <t>Alta</t>
  </si>
  <si>
    <t>ESCALA DE IMPACTO</t>
  </si>
  <si>
    <t>ESCALA DE URGENCIA</t>
  </si>
  <si>
    <t>RESPONDER</t>
  </si>
  <si>
    <t>&gt; 3 meses</t>
  </si>
  <si>
    <t>El riesgo podrá ser respondido en un plazo mayor a los 3 meses.</t>
  </si>
  <si>
    <t>Entre 2 y 3 meses</t>
  </si>
  <si>
    <t>El riesgo debe ser respondido en un plazo entre 2 y 3 meses.</t>
  </si>
  <si>
    <t>Entre 1 y 2 meses</t>
  </si>
  <si>
    <t>El riesgo debe ser respondido en un plazo entre 1 y 2 meses.</t>
  </si>
  <si>
    <t>&lt; 1 mes</t>
  </si>
  <si>
    <t>El riesgo debe ser respondido en un plazo no mayor a 1 mes.</t>
  </si>
  <si>
    <t>PROBABILIDAD =</t>
  </si>
  <si>
    <t>IMPACTO =</t>
  </si>
  <si>
    <t xml:space="preserve">II.2 EVALUACIÓN DEL IMPACTO </t>
  </si>
  <si>
    <t>Impacto ponderado</t>
  </si>
  <si>
    <t>II.4 EVALUACIÓN DE LA URGENCIA</t>
  </si>
  <si>
    <t>¿Es el riesgo priritario?</t>
  </si>
  <si>
    <t>VALORES Y NIVELES DE RIESGO POR INTERVALOS</t>
  </si>
  <si>
    <t>Riesgo bajo</t>
  </si>
  <si>
    <t>RB</t>
  </si>
  <si>
    <t>Riesgo medio</t>
  </si>
  <si>
    <t>RM</t>
  </si>
  <si>
    <t>Riesgo alto</t>
  </si>
  <si>
    <t>RA</t>
  </si>
  <si>
    <t>Riesgo muy alto</t>
  </si>
  <si>
    <t>RMA</t>
  </si>
  <si>
    <t>Sí</t>
  </si>
  <si>
    <t>No</t>
  </si>
  <si>
    <t>R_1</t>
  </si>
  <si>
    <t>R_2</t>
  </si>
  <si>
    <t>R_3</t>
  </si>
  <si>
    <t>R_4</t>
  </si>
  <si>
    <t>R_5</t>
  </si>
  <si>
    <t>R_6</t>
  </si>
  <si>
    <t>R_7</t>
  </si>
  <si>
    <t>R_8</t>
  </si>
  <si>
    <t>R_9</t>
  </si>
  <si>
    <t>R_10</t>
  </si>
  <si>
    <t>R_11</t>
  </si>
  <si>
    <t>R_12</t>
  </si>
  <si>
    <t>R_13</t>
  </si>
  <si>
    <t>R_14</t>
  </si>
  <si>
    <t>R_15</t>
  </si>
  <si>
    <t>R_16</t>
  </si>
  <si>
    <t>R_17</t>
  </si>
  <si>
    <t>R_18</t>
  </si>
  <si>
    <t>R_19</t>
  </si>
  <si>
    <t>R_20</t>
  </si>
  <si>
    <t>CÓDIGO</t>
  </si>
  <si>
    <t>NOMBRE DEL RIESGO</t>
  </si>
  <si>
    <t>ESTADO</t>
  </si>
  <si>
    <t>PROPIETARIO</t>
  </si>
  <si>
    <t>IMPORTANCIA</t>
  </si>
  <si>
    <t>¿EL RIESGO ES PRIORITARIO?</t>
  </si>
  <si>
    <t>% EFICACIA</t>
  </si>
  <si>
    <t>% IMPLEMENTACIÓN DEL PLAN
(% EFICIENCIA)</t>
  </si>
  <si>
    <t>EVALUACIÓN ACTUAL</t>
  </si>
  <si>
    <t>FECHA</t>
  </si>
  <si>
    <t>CALIFICACIÓN DE LOS RIESGOS</t>
  </si>
  <si>
    <t>X</t>
  </si>
  <si>
    <t>Y</t>
  </si>
  <si>
    <t>RIESGOS</t>
  </si>
  <si>
    <t>RIESGOS IMPORTANTES Y URGENTES</t>
  </si>
  <si>
    <t>RIESGOS IMPORTANTES PERO NO URGENTES</t>
  </si>
  <si>
    <t>RIESGOS URGENTES PERO NO IMPORTANTES</t>
  </si>
  <si>
    <t>RIESGOS NO IMPORTANTES Y NO URGENTES</t>
  </si>
  <si>
    <t>RESUMEN DE SEGUIMIENTO Y ACTUALIZACIÓN DEL ESTADO DE LOS RIESGOS</t>
  </si>
  <si>
    <t>3.1 EVALUACIÓN INICIAL</t>
  </si>
  <si>
    <t>FECHA DE FIN</t>
  </si>
  <si>
    <t>FECHA DE INICIO</t>
  </si>
  <si>
    <t>ESTRATEGIA ESPECÍFICA 
(MEDIDA DE CONTROL)</t>
  </si>
  <si>
    <t>ESTRATEGIA GENÉRICA</t>
  </si>
  <si>
    <t>CALIFICACIÓN INTEGRAL</t>
  </si>
  <si>
    <t>IMPACTO PONDERADO</t>
  </si>
  <si>
    <t>PRODUCTO (S) AFECTADO(S)</t>
  </si>
  <si>
    <t>TIPO DE RIESGO</t>
  </si>
  <si>
    <t>PRIORIDAD</t>
  </si>
  <si>
    <t>ESTRATEGIA DE RESPUESTA</t>
  </si>
  <si>
    <t>ANÁLISIS CUALITATIVO DEL RIESGO</t>
  </si>
  <si>
    <t>IDENTIFICACIÓN DEL RIESGO</t>
  </si>
  <si>
    <t>REGISTRO DE RIESGOS</t>
  </si>
  <si>
    <t>ROJO</t>
  </si>
  <si>
    <t>ANARANJADO</t>
  </si>
  <si>
    <t>AZUL</t>
  </si>
  <si>
    <t>VERDE</t>
  </si>
  <si>
    <t>P</t>
  </si>
  <si>
    <t>I</t>
  </si>
  <si>
    <t>U</t>
  </si>
  <si>
    <t>3.2 EVALUACIÓN ACTUAL (RIESGO RESIDUAL)</t>
  </si>
  <si>
    <t>3.3 COMENTARIOS (Información que justifique la nueva evaluación)</t>
  </si>
  <si>
    <t>FECHA DE EJECUCIÓN</t>
  </si>
  <si>
    <t>COMENTARIOS</t>
  </si>
  <si>
    <t>¿HA CUMPLIDO CON EL MEDIO DE VERIFICACIÓN?</t>
  </si>
  <si>
    <t>Riesgo negativo: Amenaza</t>
  </si>
  <si>
    <t>Riesgo positivo: Oportunidad</t>
  </si>
  <si>
    <t>El riesgo negativo (amenaza) ha disminuido en:</t>
  </si>
  <si>
    <t>El riesgo negativo (amenaza) ha aumentado en:</t>
  </si>
  <si>
    <t>El riesgo positivo (oportunidad) ha disminuido en:</t>
  </si>
  <si>
    <t>El riesgo positivo (oportunidad) ha aumentado en:</t>
  </si>
  <si>
    <t>1.1 UNIDAD DE ORGANIZACIÓN:</t>
  </si>
  <si>
    <t>UNIDAD DE ORGANIZACIÓN</t>
  </si>
  <si>
    <t>% AVANCE EN LA IMPLEMENTACIÓN DE LA ESTRATEGIA DE RESPUESTA: 
(Indicador de EFICIENCIA)</t>
  </si>
  <si>
    <t>FICHA DE SEGUIMIENTO DE RIESGOS Y OPORTUNIDADES</t>
  </si>
  <si>
    <t>II.3 CALIFICACIÓN DEL RIESGO / OPORTUNIDAD</t>
  </si>
  <si>
    <t>SECCIÓN I: INFORMACIÓN GENERAL</t>
  </si>
  <si>
    <t>SECCIÓN II: IMPLEMENTACIÓN DE LA ESTRATEGIA DE RESPUESTA:</t>
  </si>
  <si>
    <t>SECCIÓN III: EVALUACIÓN</t>
  </si>
  <si>
    <t>Explotar</t>
  </si>
  <si>
    <t>1.2 MATERIA DEL RIESGO:</t>
  </si>
  <si>
    <t>1.3 NOMBRE DEL RIESGO:</t>
  </si>
  <si>
    <t>Código:</t>
  </si>
  <si>
    <t>Fecha de actualización:</t>
  </si>
  <si>
    <t>Fecha de aprobación:</t>
  </si>
  <si>
    <t>FECHA 
PROGRAMA</t>
  </si>
  <si>
    <t>% EFICACIA DE LA ESTRATEGIA DE 
RESPUESTA</t>
  </si>
  <si>
    <t>Código formato: GDI-MAS-FM030</t>
  </si>
  <si>
    <t>1.5 PROPIETARIO DEL RIESGO</t>
  </si>
  <si>
    <t>1.6 TIPO DE RIESGO:</t>
  </si>
  <si>
    <t>1.4 PROCESO RELACIONADO:</t>
  </si>
  <si>
    <t>Versión del formato: 002</t>
  </si>
  <si>
    <t>Fecha vigencia del formato: 07/03/2025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</si>
</sst>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;;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2060"/>
      <name val="Arial"/>
      <family val="2"/>
    </font>
    <font>
      <b/>
      <sz val="11"/>
      <color rgb="FF0000FF"/>
      <name val="Arial"/>
      <family val="2"/>
    </font>
    <font>
      <sz val="14"/>
      <color rgb="FF0000FF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theme="0"/>
      <name val="Arial"/>
      <family val="2"/>
    </font>
    <font>
      <b/>
      <sz val="16"/>
      <color rgb="FF00206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2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CC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/>
      <top/>
      <bottom/>
      <diagonal/>
    </border>
    <border>
      <left/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2" fillId="10" borderId="8" xfId="0" applyFont="1" applyFill="1" applyBorder="1" applyAlignment="1" applyProtection="1">
      <alignment horizontal="center" vertical="center"/>
      <protection locked="0"/>
    </xf>
    <xf numFmtId="0" fontId="2" fillId="11" borderId="8" xfId="0" applyFont="1" applyFill="1" applyBorder="1" applyAlignment="1" applyProtection="1">
      <alignment horizontal="center" vertical="center"/>
      <protection locked="0"/>
    </xf>
    <xf numFmtId="0" fontId="2" fillId="11" borderId="8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3" borderId="8" xfId="0" applyFont="1" applyFill="1" applyBorder="1" applyAlignment="1" applyProtection="1">
      <alignment horizontal="center" vertical="center"/>
      <protection locked="0"/>
    </xf>
    <xf numFmtId="0" fontId="2" fillId="13" borderId="8" xfId="0" applyFont="1" applyFill="1" applyBorder="1" applyAlignment="1">
      <alignment horizontal="center" vertical="center"/>
    </xf>
    <xf numFmtId="0" fontId="2" fillId="14" borderId="8" xfId="0" applyFont="1" applyFill="1" applyBorder="1" applyAlignment="1" applyProtection="1">
      <alignment horizontal="center" vertical="center"/>
      <protection locked="0"/>
    </xf>
    <xf numFmtId="0" fontId="2" fillId="14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 applyProtection="1">
      <alignment horizontal="center" vertical="center"/>
      <protection locked="0"/>
    </xf>
    <xf numFmtId="0" fontId="2" fillId="15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9" fillId="14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12" borderId="8" xfId="0" applyFont="1" applyFill="1" applyBorder="1" applyAlignment="1">
      <alignment horizontal="center" vertical="center"/>
    </xf>
    <xf numFmtId="0" fontId="9" fillId="18" borderId="8" xfId="0" applyFont="1" applyFill="1" applyBorder="1" applyAlignment="1">
      <alignment horizontal="center" vertical="center"/>
    </xf>
    <xf numFmtId="0" fontId="9" fillId="19" borderId="8" xfId="0" applyFont="1" applyFill="1" applyBorder="1" applyAlignment="1">
      <alignment horizontal="center" vertical="center"/>
    </xf>
    <xf numFmtId="0" fontId="8" fillId="13" borderId="30" xfId="0" applyFont="1" applyFill="1" applyBorder="1" applyAlignment="1">
      <alignment horizontal="center" vertical="center"/>
    </xf>
    <xf numFmtId="0" fontId="8" fillId="13" borderId="31" xfId="0" applyFont="1" applyFill="1" applyBorder="1" applyAlignment="1">
      <alignment horizontal="center" vertical="center"/>
    </xf>
    <xf numFmtId="0" fontId="8" fillId="13" borderId="34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 vertical="center"/>
    </xf>
    <xf numFmtId="0" fontId="8" fillId="11" borderId="31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64" fontId="9" fillId="0" borderId="44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1" fontId="14" fillId="0" borderId="19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vertical="center"/>
      <protection hidden="1"/>
    </xf>
    <xf numFmtId="0" fontId="12" fillId="0" borderId="21" xfId="0" applyFont="1" applyBorder="1" applyAlignment="1" applyProtection="1">
      <alignment vertical="center"/>
      <protection hidden="1"/>
    </xf>
    <xf numFmtId="0" fontId="14" fillId="0" borderId="21" xfId="0" applyFont="1" applyBorder="1" applyAlignment="1" applyProtection="1">
      <alignment horizontal="center" vertical="center" wrapText="1"/>
      <protection hidden="1"/>
    </xf>
    <xf numFmtId="0" fontId="14" fillId="0" borderId="21" xfId="0" applyFont="1" applyBorder="1" applyAlignment="1" applyProtection="1">
      <alignment vertical="center" wrapText="1"/>
      <protection hidden="1"/>
    </xf>
    <xf numFmtId="0" fontId="14" fillId="0" borderId="22" xfId="0" applyFont="1" applyBorder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11" fillId="20" borderId="30" xfId="0" applyFont="1" applyFill="1" applyBorder="1" applyAlignment="1" applyProtection="1">
      <alignment horizontal="center" vertical="center" wrapText="1"/>
      <protection hidden="1"/>
    </xf>
    <xf numFmtId="0" fontId="11" fillId="20" borderId="31" xfId="0" applyFont="1" applyFill="1" applyBorder="1" applyAlignment="1" applyProtection="1">
      <alignment horizontal="center" vertical="center" wrapText="1"/>
      <protection hidden="1"/>
    </xf>
    <xf numFmtId="0" fontId="11" fillId="20" borderId="3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24" fillId="0" borderId="6" xfId="2" applyBorder="1" applyAlignment="1" applyProtection="1">
      <alignment horizontal="center" vertical="center" wrapText="1"/>
      <protection hidden="1"/>
    </xf>
    <xf numFmtId="0" fontId="12" fillId="0" borderId="45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24" fillId="0" borderId="9" xfId="2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5" borderId="2" xfId="0" applyFont="1" applyFill="1" applyBorder="1" applyAlignment="1" applyProtection="1">
      <alignment horizontal="center" vertical="center"/>
      <protection hidden="1"/>
    </xf>
    <xf numFmtId="0" fontId="5" fillId="5" borderId="35" xfId="0" applyFont="1" applyFill="1" applyBorder="1" applyAlignment="1" applyProtection="1">
      <alignment horizontal="center" vertical="center"/>
      <protection hidden="1"/>
    </xf>
    <xf numFmtId="0" fontId="11" fillId="7" borderId="10" xfId="0" applyFont="1" applyFill="1" applyBorder="1" applyAlignment="1" applyProtection="1">
      <alignment horizontal="center" vertical="center" wrapText="1"/>
      <protection hidden="1"/>
    </xf>
    <xf numFmtId="0" fontId="5" fillId="5" borderId="13" xfId="0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164" fontId="2" fillId="0" borderId="37" xfId="0" applyNumberFormat="1" applyFont="1" applyBorder="1" applyAlignment="1" applyProtection="1">
      <alignment horizontal="center" vertical="center"/>
      <protection hidden="1"/>
    </xf>
    <xf numFmtId="164" fontId="20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1" applyNumberFormat="1" applyFont="1" applyBorder="1" applyAlignment="1" applyProtection="1">
      <alignment horizontal="center" vertical="center"/>
      <protection hidden="1"/>
    </xf>
    <xf numFmtId="165" fontId="2" fillId="0" borderId="44" xfId="1" applyNumberFormat="1" applyFont="1" applyBorder="1" applyAlignment="1" applyProtection="1">
      <alignment horizontal="center" vertical="center"/>
      <protection hidden="1"/>
    </xf>
    <xf numFmtId="165" fontId="2" fillId="0" borderId="43" xfId="1" applyNumberFormat="1" applyFont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164" fontId="2" fillId="0" borderId="17" xfId="0" applyNumberFormat="1" applyFont="1" applyBorder="1" applyAlignment="1" applyProtection="1">
      <alignment horizontal="center" vertical="center"/>
      <protection hidden="1"/>
    </xf>
    <xf numFmtId="164" fontId="20" fillId="0" borderId="8" xfId="0" applyNumberFormat="1" applyFont="1" applyBorder="1" applyAlignment="1" applyProtection="1">
      <alignment horizontal="center" vertical="center"/>
      <protection hidden="1"/>
    </xf>
    <xf numFmtId="165" fontId="2" fillId="0" borderId="7" xfId="1" applyNumberFormat="1" applyFont="1" applyBorder="1" applyAlignment="1" applyProtection="1">
      <alignment horizontal="center" vertical="center"/>
      <protection hidden="1"/>
    </xf>
    <xf numFmtId="165" fontId="2" fillId="0" borderId="8" xfId="1" applyNumberFormat="1" applyFont="1" applyBorder="1" applyAlignment="1" applyProtection="1">
      <alignment horizontal="center" vertical="center"/>
      <protection hidden="1"/>
    </xf>
    <xf numFmtId="165" fontId="2" fillId="0" borderId="9" xfId="1" applyNumberFormat="1" applyFont="1" applyBorder="1" applyAlignment="1" applyProtection="1">
      <alignment horizontal="center" vertical="center"/>
      <protection hidden="1"/>
    </xf>
    <xf numFmtId="0" fontId="19" fillId="0" borderId="30" xfId="0" applyFont="1" applyBorder="1" applyAlignment="1" applyProtection="1">
      <alignment horizontal="center" vertical="center" wrapText="1"/>
      <protection hidden="1"/>
    </xf>
    <xf numFmtId="0" fontId="24" fillId="0" borderId="34" xfId="2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left" vertical="center" wrapText="1"/>
      <protection hidden="1"/>
    </xf>
    <xf numFmtId="0" fontId="2" fillId="0" borderId="31" xfId="0" applyFont="1" applyBorder="1" applyAlignment="1" applyProtection="1">
      <alignment horizontal="left" vertical="center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164" fontId="2" fillId="0" borderId="38" xfId="0" applyNumberFormat="1" applyFont="1" applyBorder="1" applyAlignment="1" applyProtection="1">
      <alignment horizontal="center" vertical="center"/>
      <protection hidden="1"/>
    </xf>
    <xf numFmtId="164" fontId="20" fillId="0" borderId="31" xfId="0" applyNumberFormat="1" applyFont="1" applyBorder="1" applyAlignment="1" applyProtection="1">
      <alignment horizontal="center" vertical="center"/>
      <protection hidden="1"/>
    </xf>
    <xf numFmtId="165" fontId="2" fillId="0" borderId="30" xfId="1" applyNumberFormat="1" applyFont="1" applyBorder="1" applyAlignment="1" applyProtection="1">
      <alignment horizontal="center" vertical="center"/>
      <protection hidden="1"/>
    </xf>
    <xf numFmtId="165" fontId="2" fillId="0" borderId="31" xfId="1" applyNumberFormat="1" applyFont="1" applyBorder="1" applyAlignment="1" applyProtection="1">
      <alignment horizontal="center" vertical="center"/>
      <protection hidden="1"/>
    </xf>
    <xf numFmtId="165" fontId="2" fillId="0" borderId="34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65" fontId="2" fillId="0" borderId="0" xfId="1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5" borderId="13" xfId="0" applyFont="1" applyFill="1" applyBorder="1" applyAlignment="1" applyProtection="1">
      <alignment horizontal="center" vertical="center"/>
      <protection hidden="1"/>
    </xf>
    <xf numFmtId="0" fontId="5" fillId="6" borderId="50" xfId="0" applyFont="1" applyFill="1" applyBorder="1" applyAlignment="1" applyProtection="1">
      <alignment horizontal="center" vertical="center" wrapText="1"/>
      <protection hidden="1"/>
    </xf>
    <xf numFmtId="0" fontId="5" fillId="23" borderId="14" xfId="0" applyFont="1" applyFill="1" applyBorder="1" applyAlignment="1" applyProtection="1">
      <alignment horizontal="center" vertical="center" wrapText="1"/>
      <protection hidden="1"/>
    </xf>
    <xf numFmtId="0" fontId="5" fillId="23" borderId="14" xfId="0" applyFont="1" applyFill="1" applyBorder="1" applyAlignment="1" applyProtection="1">
      <alignment horizontal="center" vertical="center"/>
      <protection hidden="1"/>
    </xf>
    <xf numFmtId="0" fontId="5" fillId="23" borderId="15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9" fontId="6" fillId="0" borderId="4" xfId="0" applyNumberFormat="1" applyFont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9" fontId="6" fillId="0" borderId="7" xfId="0" applyNumberFormat="1" applyFont="1" applyBorder="1" applyAlignment="1" applyProtection="1">
      <alignment horizontal="center" vertical="center" wrapText="1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9" fontId="6" fillId="0" borderId="3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9" fontId="17" fillId="0" borderId="0" xfId="0" applyNumberFormat="1" applyFont="1" applyAlignment="1" applyProtection="1">
      <alignment horizontal="center" vertical="center"/>
      <protection hidden="1"/>
    </xf>
    <xf numFmtId="165" fontId="26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7" fillId="8" borderId="0" xfId="0" applyFont="1" applyFill="1" applyAlignment="1" applyProtection="1">
      <alignment horizontal="center" vertical="center"/>
      <protection hidden="1"/>
    </xf>
    <xf numFmtId="9" fontId="7" fillId="8" borderId="0" xfId="1" applyFont="1" applyFill="1" applyAlignment="1" applyProtection="1">
      <alignment horizontal="center" vertical="center"/>
      <protection hidden="1"/>
    </xf>
    <xf numFmtId="9" fontId="7" fillId="8" borderId="0" xfId="0" applyNumberFormat="1" applyFont="1" applyFill="1" applyAlignment="1" applyProtection="1">
      <alignment horizontal="center" vertical="center"/>
      <protection hidden="1"/>
    </xf>
    <xf numFmtId="164" fontId="7" fillId="8" borderId="0" xfId="0" applyNumberFormat="1" applyFont="1" applyFill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2" fillId="3" borderId="31" xfId="0" applyFont="1" applyFill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horizontal="center" vertical="center"/>
      <protection hidden="1"/>
    </xf>
    <xf numFmtId="0" fontId="7" fillId="8" borderId="0" xfId="0" applyFont="1" applyFill="1" applyAlignment="1" applyProtection="1">
      <alignment vertical="center"/>
      <protection hidden="1"/>
    </xf>
    <xf numFmtId="9" fontId="7" fillId="0" borderId="0" xfId="0" applyNumberFormat="1" applyFont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0" fontId="22" fillId="8" borderId="0" xfId="0" applyFont="1" applyFill="1" applyAlignment="1" applyProtection="1">
      <alignment horizontal="center" vertical="center"/>
      <protection hidden="1"/>
    </xf>
    <xf numFmtId="9" fontId="5" fillId="0" borderId="0" xfId="0" applyNumberFormat="1" applyFont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35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9" fontId="2" fillId="10" borderId="4" xfId="0" applyNumberFormat="1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5" fillId="3" borderId="40" xfId="0" applyFont="1" applyFill="1" applyBorder="1" applyAlignment="1" applyProtection="1">
      <alignment horizontal="center" vertical="center"/>
      <protection hidden="1"/>
    </xf>
    <xf numFmtId="9" fontId="2" fillId="10" borderId="7" xfId="0" applyNumberFormat="1" applyFont="1" applyFill="1" applyBorder="1" applyAlignment="1" applyProtection="1">
      <alignment horizontal="center" vertical="center"/>
      <protection hidden="1"/>
    </xf>
    <xf numFmtId="9" fontId="2" fillId="10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41" xfId="0" applyFont="1" applyFill="1" applyBorder="1" applyAlignment="1" applyProtection="1">
      <alignment horizontal="center" vertical="center"/>
      <protection hidden="1"/>
    </xf>
    <xf numFmtId="9" fontId="2" fillId="10" borderId="30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164" fontId="20" fillId="0" borderId="0" xfId="0" applyNumberFormat="1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5" fillId="0" borderId="0" xfId="0" applyNumberFormat="1" applyFont="1" applyAlignment="1" applyProtection="1">
      <alignment horizontal="left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5" fillId="3" borderId="28" xfId="0" applyFont="1" applyFill="1" applyBorder="1" applyAlignment="1" applyProtection="1">
      <alignment horizontal="center" vertical="center"/>
      <protection hidden="1"/>
    </xf>
    <xf numFmtId="0" fontId="5" fillId="3" borderId="29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164" fontId="17" fillId="6" borderId="36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5" fontId="26" fillId="0" borderId="26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Alignment="1" applyProtection="1">
      <alignment horizontal="center" vertical="center"/>
      <protection hidden="1"/>
    </xf>
    <xf numFmtId="165" fontId="14" fillId="0" borderId="0" xfId="1" applyNumberFormat="1" applyFont="1" applyBorder="1" applyAlignment="1" applyProtection="1">
      <alignment horizontal="left" vertical="center"/>
      <protection hidden="1"/>
    </xf>
    <xf numFmtId="9" fontId="2" fillId="0" borderId="27" xfId="0" applyNumberFormat="1" applyFont="1" applyBorder="1" applyAlignment="1" applyProtection="1">
      <alignment horizontal="center" vertical="center"/>
      <protection locked="0" hidden="1"/>
    </xf>
    <xf numFmtId="16" fontId="2" fillId="0" borderId="5" xfId="0" applyNumberFormat="1" applyFont="1" applyBorder="1" applyAlignment="1" applyProtection="1">
      <alignment horizontal="center" vertical="center"/>
      <protection locked="0" hidden="1"/>
    </xf>
    <xf numFmtId="0" fontId="2" fillId="0" borderId="5" xfId="0" applyFont="1" applyBorder="1" applyAlignment="1" applyProtection="1">
      <alignment horizontal="center" vertical="center"/>
      <protection locked="0" hidden="1"/>
    </xf>
    <xf numFmtId="0" fontId="2" fillId="0" borderId="6" xfId="0" applyFont="1" applyBorder="1" applyAlignment="1" applyProtection="1">
      <alignment horizontal="center" vertical="center"/>
      <protection locked="0" hidden="1"/>
    </xf>
    <xf numFmtId="9" fontId="2" fillId="0" borderId="16" xfId="0" applyNumberFormat="1" applyFont="1" applyBorder="1" applyAlignment="1" applyProtection="1">
      <alignment horizontal="center" vertical="center"/>
      <protection locked="0" hidden="1"/>
    </xf>
    <xf numFmtId="16" fontId="2" fillId="0" borderId="8" xfId="0" applyNumberFormat="1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 vertical="center"/>
      <protection locked="0" hidden="1"/>
    </xf>
    <xf numFmtId="9" fontId="2" fillId="0" borderId="32" xfId="0" applyNumberFormat="1" applyFont="1" applyBorder="1" applyAlignment="1" applyProtection="1">
      <alignment horizontal="center" vertical="center"/>
      <protection locked="0" hidden="1"/>
    </xf>
    <xf numFmtId="16" fontId="2" fillId="0" borderId="31" xfId="0" applyNumberFormat="1" applyFont="1" applyBorder="1" applyAlignment="1" applyProtection="1">
      <alignment horizontal="center" vertical="center"/>
      <protection locked="0" hidden="1"/>
    </xf>
    <xf numFmtId="0" fontId="2" fillId="0" borderId="31" xfId="0" applyFont="1" applyBorder="1" applyAlignment="1" applyProtection="1">
      <alignment horizontal="center" vertical="center"/>
      <protection locked="0" hidden="1"/>
    </xf>
    <xf numFmtId="0" fontId="2" fillId="0" borderId="34" xfId="0" applyFont="1" applyBorder="1" applyAlignment="1" applyProtection="1">
      <alignment horizontal="center" vertical="center"/>
      <protection locked="0" hidden="1"/>
    </xf>
    <xf numFmtId="0" fontId="6" fillId="0" borderId="14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6" fillId="0" borderId="8" xfId="0" applyFont="1" applyBorder="1" applyAlignment="1" applyProtection="1">
      <alignment horizontal="center" vertical="center"/>
      <protection locked="0" hidden="1"/>
    </xf>
    <xf numFmtId="0" fontId="6" fillId="0" borderId="31" xfId="0" applyFont="1" applyBorder="1" applyAlignment="1" applyProtection="1">
      <alignment horizontal="center" vertical="center"/>
      <protection locked="0" hidden="1"/>
    </xf>
    <xf numFmtId="0" fontId="2" fillId="0" borderId="15" xfId="0" applyFont="1" applyBorder="1" applyAlignment="1" applyProtection="1">
      <alignment horizontal="center" vertical="center"/>
      <protection locked="0" hidden="1"/>
    </xf>
    <xf numFmtId="0" fontId="5" fillId="0" borderId="0" xfId="0" applyFont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" fontId="2" fillId="0" borderId="51" xfId="0" applyNumberFormat="1" applyFont="1" applyBorder="1" applyAlignment="1">
      <alignment horizontal="center" vertical="center"/>
    </xf>
    <xf numFmtId="0" fontId="5" fillId="17" borderId="39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left" vertical="center" indent="1"/>
      <protection hidden="1"/>
    </xf>
    <xf numFmtId="0" fontId="32" fillId="0" borderId="6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horizontal="left" vertical="center" indent="1"/>
      <protection hidden="1"/>
    </xf>
    <xf numFmtId="0" fontId="32" fillId="0" borderId="9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horizontal="left" vertical="center" indent="1"/>
      <protection hidden="1"/>
    </xf>
    <xf numFmtId="0" fontId="32" fillId="0" borderId="34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166" fontId="7" fillId="0" borderId="0" xfId="0" applyNumberFormat="1" applyFont="1" applyAlignment="1" applyProtection="1">
      <alignment vertical="center"/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166" fontId="6" fillId="0" borderId="0" xfId="0" applyNumberFormat="1" applyFont="1" applyAlignment="1" applyProtection="1">
      <alignment vertical="center"/>
      <protection hidden="1"/>
    </xf>
    <xf numFmtId="166" fontId="2" fillId="0" borderId="0" xfId="0" applyNumberFormat="1" applyFont="1" applyAlignment="1" applyProtection="1">
      <alignment horizontal="center" vertical="center"/>
      <protection hidden="1"/>
    </xf>
    <xf numFmtId="166" fontId="2" fillId="0" borderId="0" xfId="0" applyNumberFormat="1" applyFont="1" applyAlignment="1" applyProtection="1">
      <alignment horizontal="left" vertical="center"/>
      <protection hidden="1"/>
    </xf>
    <xf numFmtId="164" fontId="17" fillId="6" borderId="15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vertical="center"/>
      <protection hidden="1"/>
    </xf>
    <xf numFmtId="0" fontId="5" fillId="21" borderId="4" xfId="0" applyFont="1" applyFill="1" applyBorder="1" applyAlignment="1" applyProtection="1">
      <alignment horizontal="center" vertical="center" wrapText="1"/>
      <protection hidden="1"/>
    </xf>
    <xf numFmtId="0" fontId="5" fillId="21" borderId="5" xfId="0" applyFont="1" applyFill="1" applyBorder="1" applyAlignment="1" applyProtection="1">
      <alignment horizontal="center" vertical="center" wrapText="1"/>
      <protection hidden="1"/>
    </xf>
    <xf numFmtId="0" fontId="5" fillId="21" borderId="6" xfId="0" applyFont="1" applyFill="1" applyBorder="1" applyAlignment="1" applyProtection="1">
      <alignment horizontal="center" vertical="center" wrapText="1"/>
      <protection hidden="1"/>
    </xf>
    <xf numFmtId="0" fontId="5" fillId="21" borderId="7" xfId="0" applyFont="1" applyFill="1" applyBorder="1" applyAlignment="1" applyProtection="1">
      <alignment horizontal="center" vertical="center" wrapText="1"/>
      <protection hidden="1"/>
    </xf>
    <xf numFmtId="0" fontId="5" fillId="21" borderId="8" xfId="0" applyFont="1" applyFill="1" applyBorder="1" applyAlignment="1" applyProtection="1">
      <alignment horizontal="center" vertical="center" wrapText="1"/>
      <protection hidden="1"/>
    </xf>
    <xf numFmtId="0" fontId="5" fillId="21" borderId="9" xfId="0" applyFont="1" applyFill="1" applyBorder="1" applyAlignment="1" applyProtection="1">
      <alignment horizontal="center" vertical="center" wrapText="1"/>
      <protection hidden="1"/>
    </xf>
    <xf numFmtId="0" fontId="11" fillId="21" borderId="7" xfId="0" applyFont="1" applyFill="1" applyBorder="1" applyAlignment="1" applyProtection="1">
      <alignment horizontal="center" vertical="center" wrapText="1"/>
      <protection hidden="1"/>
    </xf>
    <xf numFmtId="0" fontId="11" fillId="21" borderId="8" xfId="0" applyFont="1" applyFill="1" applyBorder="1" applyAlignment="1" applyProtection="1">
      <alignment horizontal="center" vertical="center" wrapText="1"/>
      <protection hidden="1"/>
    </xf>
    <xf numFmtId="0" fontId="11" fillId="21" borderId="9" xfId="0" applyFont="1" applyFill="1" applyBorder="1" applyAlignment="1" applyProtection="1">
      <alignment horizontal="center" vertical="center" wrapText="1"/>
      <protection hidden="1"/>
    </xf>
    <xf numFmtId="0" fontId="11" fillId="20" borderId="31" xfId="0" applyFont="1" applyFill="1" applyBorder="1" applyAlignment="1" applyProtection="1">
      <alignment horizontal="center" vertical="center" wrapText="1"/>
      <protection hidden="1"/>
    </xf>
    <xf numFmtId="0" fontId="23" fillId="3" borderId="24" xfId="0" applyFont="1" applyFill="1" applyBorder="1" applyAlignment="1" applyProtection="1">
      <alignment horizontal="center" vertical="center"/>
      <protection hidden="1"/>
    </xf>
    <xf numFmtId="0" fontId="23" fillId="3" borderId="25" xfId="0" applyFont="1" applyFill="1" applyBorder="1" applyAlignment="1" applyProtection="1">
      <alignment horizontal="center" vertical="center"/>
      <protection hidden="1"/>
    </xf>
    <xf numFmtId="0" fontId="23" fillId="3" borderId="26" xfId="0" applyFont="1" applyFill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21" xfId="0" applyFont="1" applyBorder="1" applyAlignment="1" applyProtection="1">
      <alignment horizontal="center" vertical="center" wrapText="1"/>
      <protection hidden="1"/>
    </xf>
    <xf numFmtId="0" fontId="5" fillId="5" borderId="50" xfId="0" applyFont="1" applyFill="1" applyBorder="1" applyAlignment="1" applyProtection="1">
      <alignment horizontal="center" vertical="center"/>
      <protection hidden="1"/>
    </xf>
    <xf numFmtId="0" fontId="5" fillId="5" borderId="26" xfId="0" applyFont="1" applyFill="1" applyBorder="1" applyAlignment="1" applyProtection="1">
      <alignment horizontal="center" vertical="center"/>
      <protection hidden="1"/>
    </xf>
    <xf numFmtId="0" fontId="4" fillId="16" borderId="4" xfId="0" applyFont="1" applyFill="1" applyBorder="1" applyAlignment="1" applyProtection="1">
      <alignment horizontal="center" vertical="center"/>
      <protection hidden="1"/>
    </xf>
    <xf numFmtId="0" fontId="4" fillId="16" borderId="5" xfId="0" applyFont="1" applyFill="1" applyBorder="1" applyAlignment="1" applyProtection="1">
      <alignment horizontal="center" vertical="center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3" fillId="0" borderId="46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4" fillId="0" borderId="21" xfId="0" applyFont="1" applyBorder="1" applyAlignment="1" applyProtection="1">
      <alignment horizontal="left" vertical="center" wrapText="1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30" fillId="14" borderId="4" xfId="0" applyFont="1" applyFill="1" applyBorder="1" applyAlignment="1">
      <alignment horizontal="center" vertical="center"/>
    </xf>
    <xf numFmtId="0" fontId="30" fillId="14" borderId="5" xfId="0" applyFont="1" applyFill="1" applyBorder="1" applyAlignment="1">
      <alignment horizontal="center" vertical="center"/>
    </xf>
    <xf numFmtId="0" fontId="30" fillId="14" borderId="6" xfId="0" applyFont="1" applyFill="1" applyBorder="1" applyAlignment="1">
      <alignment horizontal="center" vertical="center"/>
    </xf>
    <xf numFmtId="0" fontId="30" fillId="12" borderId="4" xfId="0" applyFont="1" applyFill="1" applyBorder="1" applyAlignment="1">
      <alignment horizontal="center" vertical="center"/>
    </xf>
    <xf numFmtId="0" fontId="30" fillId="12" borderId="5" xfId="0" applyFont="1" applyFill="1" applyBorder="1" applyAlignment="1">
      <alignment horizontal="center" vertical="center"/>
    </xf>
    <xf numFmtId="0" fontId="30" fillId="12" borderId="6" xfId="0" applyFont="1" applyFill="1" applyBorder="1" applyAlignment="1">
      <alignment horizontal="center" vertical="center"/>
    </xf>
    <xf numFmtId="0" fontId="30" fillId="22" borderId="4" xfId="0" applyFont="1" applyFill="1" applyBorder="1" applyAlignment="1">
      <alignment horizontal="center" vertical="center"/>
    </xf>
    <xf numFmtId="0" fontId="30" fillId="22" borderId="5" xfId="0" applyFont="1" applyFill="1" applyBorder="1" applyAlignment="1">
      <alignment horizontal="center" vertical="center"/>
    </xf>
    <xf numFmtId="0" fontId="30" fillId="22" borderId="6" xfId="0" applyFont="1" applyFill="1" applyBorder="1" applyAlignment="1">
      <alignment horizontal="center" vertical="center"/>
    </xf>
    <xf numFmtId="0" fontId="30" fillId="19" borderId="4" xfId="0" applyFont="1" applyFill="1" applyBorder="1" applyAlignment="1">
      <alignment horizontal="center" vertical="center"/>
    </xf>
    <xf numFmtId="0" fontId="30" fillId="19" borderId="5" xfId="0" applyFont="1" applyFill="1" applyBorder="1" applyAlignment="1">
      <alignment horizontal="center" vertical="center"/>
    </xf>
    <xf numFmtId="0" fontId="30" fillId="19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32" fillId="0" borderId="46" xfId="0" applyFont="1" applyBorder="1" applyAlignment="1" applyProtection="1">
      <alignment horizontal="center" vertical="center"/>
      <protection hidden="1"/>
    </xf>
    <xf numFmtId="0" fontId="32" fillId="0" borderId="23" xfId="0" applyFont="1" applyBorder="1" applyAlignment="1" applyProtection="1">
      <alignment horizontal="center" vertical="center"/>
      <protection hidden="1"/>
    </xf>
    <xf numFmtId="0" fontId="32" fillId="0" borderId="52" xfId="0" applyFont="1" applyBorder="1" applyAlignment="1" applyProtection="1">
      <alignment horizontal="center" vertical="center"/>
      <protection hidden="1"/>
    </xf>
    <xf numFmtId="0" fontId="32" fillId="0" borderId="18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19" xfId="0" applyFont="1" applyBorder="1" applyAlignment="1" applyProtection="1">
      <alignment horizontal="center" vertical="center"/>
      <protection hidden="1"/>
    </xf>
    <xf numFmtId="0" fontId="32" fillId="0" borderId="20" xfId="0" applyFont="1" applyBorder="1" applyAlignment="1" applyProtection="1">
      <alignment horizontal="center" vertical="center"/>
      <protection hidden="1"/>
    </xf>
    <xf numFmtId="0" fontId="32" fillId="0" borderId="21" xfId="0" applyFont="1" applyBorder="1" applyAlignment="1" applyProtection="1">
      <alignment horizontal="center" vertical="center"/>
      <protection hidden="1"/>
    </xf>
    <xf numFmtId="0" fontId="32" fillId="0" borderId="22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left" vertical="center" wrapText="1"/>
      <protection hidden="1"/>
    </xf>
    <xf numFmtId="0" fontId="6" fillId="0" borderId="53" xfId="0" applyFont="1" applyBorder="1" applyAlignment="1" applyProtection="1">
      <alignment horizontal="left" vertical="center" wrapText="1"/>
      <protection hidden="1"/>
    </xf>
    <xf numFmtId="0" fontId="6" fillId="0" borderId="37" xfId="0" applyFont="1" applyBorder="1" applyAlignment="1" applyProtection="1">
      <alignment horizontal="left" vertical="center" wrapText="1"/>
      <protection hidden="1"/>
    </xf>
    <xf numFmtId="0" fontId="26" fillId="0" borderId="24" xfId="0" applyFont="1" applyBorder="1" applyAlignment="1" applyProtection="1">
      <alignment horizontal="center" vertical="center" wrapText="1"/>
      <protection hidden="1"/>
    </xf>
    <xf numFmtId="0" fontId="26" fillId="0" borderId="25" xfId="0" applyFont="1" applyBorder="1" applyAlignment="1" applyProtection="1">
      <alignment horizontal="center" vertical="center" wrapText="1"/>
      <protection hidden="1"/>
    </xf>
    <xf numFmtId="0" fontId="26" fillId="0" borderId="26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/>
      <protection locked="0" hidden="1"/>
    </xf>
    <xf numFmtId="0" fontId="10" fillId="0" borderId="25" xfId="0" applyFont="1" applyBorder="1" applyAlignment="1" applyProtection="1">
      <alignment horizontal="center" vertical="center"/>
      <protection locked="0" hidden="1"/>
    </xf>
    <xf numFmtId="0" fontId="10" fillId="0" borderId="26" xfId="0" applyFont="1" applyBorder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30" xfId="0" applyFont="1" applyFill="1" applyBorder="1" applyAlignment="1" applyProtection="1">
      <alignment horizontal="center" vertical="center"/>
      <protection hidden="1"/>
    </xf>
    <xf numFmtId="164" fontId="6" fillId="0" borderId="35" xfId="0" applyNumberFormat="1" applyFont="1" applyBorder="1" applyAlignment="1" applyProtection="1">
      <alignment horizontal="center" vertical="center"/>
      <protection hidden="1"/>
    </xf>
    <xf numFmtId="164" fontId="6" fillId="0" borderId="47" xfId="0" applyNumberFormat="1" applyFont="1" applyBorder="1" applyAlignment="1" applyProtection="1">
      <alignment horizontal="center" vertical="center"/>
      <protection hidden="1"/>
    </xf>
    <xf numFmtId="164" fontId="6" fillId="0" borderId="36" xfId="0" applyNumberFormat="1" applyFont="1" applyBorder="1" applyAlignment="1" applyProtection="1">
      <alignment horizontal="center" vertical="center"/>
      <protection hidden="1"/>
    </xf>
    <xf numFmtId="0" fontId="17" fillId="6" borderId="48" xfId="0" applyFont="1" applyFill="1" applyBorder="1" applyAlignment="1" applyProtection="1">
      <alignment horizontal="center" vertical="center" wrapText="1"/>
      <protection hidden="1"/>
    </xf>
    <xf numFmtId="0" fontId="17" fillId="6" borderId="49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/>
      <protection hidden="1"/>
    </xf>
    <xf numFmtId="0" fontId="5" fillId="3" borderId="42" xfId="0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164" fontId="6" fillId="0" borderId="6" xfId="0" applyNumberFormat="1" applyFont="1" applyBorder="1" applyAlignment="1" applyProtection="1">
      <alignment horizontal="center" vertical="center"/>
      <protection hidden="1"/>
    </xf>
    <xf numFmtId="164" fontId="6" fillId="0" borderId="9" xfId="0" applyNumberFormat="1" applyFont="1" applyBorder="1" applyAlignment="1" applyProtection="1">
      <alignment horizontal="center" vertical="center"/>
      <protection hidden="1"/>
    </xf>
    <xf numFmtId="164" fontId="6" fillId="0" borderId="12" xfId="0" applyNumberFormat="1" applyFont="1" applyBorder="1" applyAlignment="1" applyProtection="1">
      <alignment horizontal="center" vertical="center"/>
      <protection hidden="1"/>
    </xf>
    <xf numFmtId="0" fontId="17" fillId="0" borderId="24" xfId="0" applyFont="1" applyBorder="1" applyAlignment="1" applyProtection="1">
      <alignment horizontal="left" vertical="center"/>
      <protection hidden="1"/>
    </xf>
    <xf numFmtId="0" fontId="17" fillId="0" borderId="26" xfId="0" applyFont="1" applyBorder="1" applyAlignment="1" applyProtection="1">
      <alignment horizontal="left" vertical="center"/>
      <protection hidden="1"/>
    </xf>
    <xf numFmtId="0" fontId="33" fillId="8" borderId="56" xfId="0" applyFont="1" applyFill="1" applyBorder="1" applyAlignment="1">
      <alignment horizontal="left" vertical="center" wrapText="1"/>
    </xf>
    <xf numFmtId="0" fontId="33" fillId="8" borderId="57" xfId="0" applyFont="1" applyFill="1" applyBorder="1" applyAlignment="1">
      <alignment horizontal="left" vertical="center" wrapText="1"/>
    </xf>
    <xf numFmtId="0" fontId="34" fillId="8" borderId="57" xfId="0" applyFont="1" applyFill="1" applyBorder="1" applyAlignment="1">
      <alignment horizontal="center" vertical="center" wrapText="1"/>
    </xf>
    <xf numFmtId="0" fontId="34" fillId="8" borderId="58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34" fillId="8" borderId="60" xfId="0" applyFont="1" applyFill="1" applyBorder="1" applyAlignment="1">
      <alignment horizontal="center" vertical="center" wrapText="1"/>
    </xf>
    <xf numFmtId="0" fontId="34" fillId="8" borderId="62" xfId="0" applyFont="1" applyFill="1" applyBorder="1" applyAlignment="1">
      <alignment horizontal="center" vertical="center" wrapText="1"/>
    </xf>
    <xf numFmtId="0" fontId="34" fillId="8" borderId="63" xfId="0" applyFont="1" applyFill="1" applyBorder="1" applyAlignment="1">
      <alignment horizontal="center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61" xfId="0" applyFont="1" applyFill="1" applyBorder="1" applyAlignment="1">
      <alignment horizontal="left" vertical="center" wrapText="1"/>
    </xf>
    <xf numFmtId="0" fontId="33" fillId="8" borderId="62" xfId="0" applyFont="1" applyFill="1" applyBorder="1" applyAlignment="1">
      <alignment horizontal="left" vertical="center" wrapText="1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54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hidden="1"/>
    </xf>
    <xf numFmtId="0" fontId="7" fillId="0" borderId="25" xfId="0" applyFont="1" applyBorder="1" applyAlignment="1" applyProtection="1">
      <alignment horizontal="left" vertical="center" wrapText="1"/>
      <protection hidden="1"/>
    </xf>
    <xf numFmtId="0" fontId="7" fillId="0" borderId="26" xfId="0" applyFont="1" applyBorder="1" applyAlignment="1" applyProtection="1">
      <alignment horizontal="left" vertical="center" wrapText="1"/>
      <protection hidden="1"/>
    </xf>
    <xf numFmtId="0" fontId="31" fillId="0" borderId="8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54" xfId="0" applyFont="1" applyBorder="1" applyAlignment="1" applyProtection="1">
      <alignment horizontal="left" vertical="center" wrapText="1"/>
      <protection hidden="1"/>
    </xf>
    <xf numFmtId="0" fontId="6" fillId="0" borderId="17" xfId="0" applyFont="1" applyBorder="1" applyAlignment="1" applyProtection="1">
      <alignment horizontal="left" vertical="center" wrapText="1"/>
      <protection hidden="1"/>
    </xf>
    <xf numFmtId="0" fontId="6" fillId="0" borderId="32" xfId="0" applyFont="1" applyBorder="1" applyAlignment="1" applyProtection="1">
      <alignment horizontal="left" vertical="center" wrapText="1"/>
      <protection hidden="1"/>
    </xf>
    <xf numFmtId="0" fontId="6" fillId="0" borderId="55" xfId="0" applyFont="1" applyBorder="1" applyAlignment="1" applyProtection="1">
      <alignment horizontal="left" vertical="center" wrapText="1"/>
      <protection hidden="1"/>
    </xf>
    <xf numFmtId="0" fontId="6" fillId="0" borderId="38" xfId="0" applyFont="1" applyBorder="1" applyAlignment="1" applyProtection="1">
      <alignment horizontal="left" vertical="center" wrapText="1"/>
      <protection hidden="1"/>
    </xf>
    <xf numFmtId="0" fontId="17" fillId="6" borderId="13" xfId="0" applyFont="1" applyFill="1" applyBorder="1" applyAlignment="1" applyProtection="1">
      <alignment horizontal="center" vertical="center" wrapText="1"/>
      <protection hidden="1"/>
    </xf>
    <xf numFmtId="0" fontId="17" fillId="6" borderId="14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34" fillId="8" borderId="0" xfId="0" applyFont="1" applyFill="1" applyBorder="1" applyAlignment="1">
      <alignment horizontal="center" vertical="center" wrapText="1"/>
    </xf>
    <xf numFmtId="0" fontId="33" fillId="8" borderId="0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33">
    <dxf>
      <font>
        <color rgb="FFFF0000"/>
      </font>
    </dxf>
    <dxf>
      <font>
        <color rgb="FFFF9999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9999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9999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9999"/>
      </font>
    </dxf>
    <dxf>
      <font>
        <color rgb="FFFFC000"/>
      </font>
    </dxf>
    <dxf>
      <font>
        <color rgb="FF00B05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0000FF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0000FF"/>
      </font>
      <fill>
        <patternFill>
          <bgColor theme="4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b val="0"/>
        <i val="0"/>
        <color auto="1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00B050"/>
      </font>
    </dxf>
    <dxf>
      <font>
        <color rgb="FFFFC000"/>
      </font>
    </dxf>
    <dxf>
      <font>
        <color rgb="FFFF9999"/>
      </font>
    </dxf>
    <dxf>
      <font>
        <color rgb="FFFF000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Medium9"/>
  <colors>
    <mruColors>
      <color rgb="FF0000FF"/>
      <color rgb="FF99FFCC"/>
      <color rgb="FFFFCCCC"/>
      <color rgb="FFCCCCFF"/>
      <color rgb="FFFF9999"/>
      <color rgb="FFFF5050"/>
      <color rgb="FFFFCC66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MATRIZ DE IMPORTANCIA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6.5482857340852199E-2"/>
          <c:y val="0.10669365721997301"/>
          <c:w val="0.91312000294517637"/>
          <c:h val="0.76686027606873031"/>
        </c:manualLayout>
      </c:layout>
      <c:scatterChart>
        <c:scatterStyle val="lineMarker"/>
        <c:varyColors val="0"/>
        <c:ser>
          <c:idx val="0"/>
          <c:order val="0"/>
          <c:tx>
            <c:v>UMBRAL 1</c:v>
          </c:tx>
          <c:spPr>
            <a:ln w="19050" cap="rnd">
              <a:solidFill>
                <a:srgbClr val="00FF99"/>
              </a:solidFill>
              <a:prstDash val="lgDash"/>
              <a:round/>
            </a:ln>
            <a:effectLst/>
          </c:spPr>
          <c:marker>
            <c:symbol val="square"/>
            <c:size val="2"/>
            <c:spPr>
              <a:noFill/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MATRICES!$B$3:$B$50</c:f>
              <c:numCache>
                <c:formatCode>General</c:formatCode>
                <c:ptCount val="48"/>
                <c:pt idx="0">
                  <c:v>2</c:v>
                </c:pt>
                <c:pt idx="1">
                  <c:v>2.25</c:v>
                </c:pt>
                <c:pt idx="2">
                  <c:v>2.5</c:v>
                </c:pt>
                <c:pt idx="3">
                  <c:v>2.75</c:v>
                </c:pt>
                <c:pt idx="4">
                  <c:v>3</c:v>
                </c:pt>
                <c:pt idx="5">
                  <c:v>3.25</c:v>
                </c:pt>
                <c:pt idx="6">
                  <c:v>3.5</c:v>
                </c:pt>
                <c:pt idx="7">
                  <c:v>3.75</c:v>
                </c:pt>
                <c:pt idx="8">
                  <c:v>4</c:v>
                </c:pt>
                <c:pt idx="9">
                  <c:v>4.25</c:v>
                </c:pt>
                <c:pt idx="10">
                  <c:v>4.5</c:v>
                </c:pt>
                <c:pt idx="11">
                  <c:v>4.75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7</c:v>
                </c:pt>
                <c:pt idx="21">
                  <c:v>7.25</c:v>
                </c:pt>
                <c:pt idx="22">
                  <c:v>7.5</c:v>
                </c:pt>
                <c:pt idx="23">
                  <c:v>7.75</c:v>
                </c:pt>
                <c:pt idx="24">
                  <c:v>8</c:v>
                </c:pt>
                <c:pt idx="25">
                  <c:v>8.25</c:v>
                </c:pt>
                <c:pt idx="26">
                  <c:v>8.5</c:v>
                </c:pt>
                <c:pt idx="27">
                  <c:v>8.75</c:v>
                </c:pt>
                <c:pt idx="28">
                  <c:v>9</c:v>
                </c:pt>
                <c:pt idx="29">
                  <c:v>9.25</c:v>
                </c:pt>
                <c:pt idx="30">
                  <c:v>9.5</c:v>
                </c:pt>
                <c:pt idx="31">
                  <c:v>9.75</c:v>
                </c:pt>
                <c:pt idx="32">
                  <c:v>10</c:v>
                </c:pt>
                <c:pt idx="33">
                  <c:v>10.25</c:v>
                </c:pt>
                <c:pt idx="34">
                  <c:v>10.5</c:v>
                </c:pt>
                <c:pt idx="35">
                  <c:v>10.75</c:v>
                </c:pt>
                <c:pt idx="36">
                  <c:v>11</c:v>
                </c:pt>
                <c:pt idx="37">
                  <c:v>11.25</c:v>
                </c:pt>
                <c:pt idx="38">
                  <c:v>11.5</c:v>
                </c:pt>
                <c:pt idx="39">
                  <c:v>11.75</c:v>
                </c:pt>
                <c:pt idx="40">
                  <c:v>12</c:v>
                </c:pt>
                <c:pt idx="41">
                  <c:v>12.25</c:v>
                </c:pt>
                <c:pt idx="42">
                  <c:v>12.5</c:v>
                </c:pt>
                <c:pt idx="43">
                  <c:v>12.75</c:v>
                </c:pt>
                <c:pt idx="44">
                  <c:v>13</c:v>
                </c:pt>
                <c:pt idx="45">
                  <c:v>13.25</c:v>
                </c:pt>
                <c:pt idx="46">
                  <c:v>13.5</c:v>
                </c:pt>
                <c:pt idx="47">
                  <c:v>13.75</c:v>
                </c:pt>
              </c:numCache>
            </c:numRef>
          </c:xVal>
          <c:yVal>
            <c:numRef>
              <c:f>MATRICES!$C$3:$C$50</c:f>
              <c:numCache>
                <c:formatCode>0.0</c:formatCode>
                <c:ptCount val="48"/>
                <c:pt idx="0">
                  <c:v>12</c:v>
                </c:pt>
                <c:pt idx="1">
                  <c:v>10.666666666666666</c:v>
                </c:pt>
                <c:pt idx="2">
                  <c:v>9.6</c:v>
                </c:pt>
                <c:pt idx="3">
                  <c:v>8.7272727272727266</c:v>
                </c:pt>
                <c:pt idx="4">
                  <c:v>8</c:v>
                </c:pt>
                <c:pt idx="5">
                  <c:v>7.384615384615385</c:v>
                </c:pt>
                <c:pt idx="6">
                  <c:v>6.8571428571428568</c:v>
                </c:pt>
                <c:pt idx="7">
                  <c:v>6.4</c:v>
                </c:pt>
                <c:pt idx="8">
                  <c:v>6</c:v>
                </c:pt>
                <c:pt idx="9">
                  <c:v>5.6470588235294121</c:v>
                </c:pt>
                <c:pt idx="10">
                  <c:v>5.333333333333333</c:v>
                </c:pt>
                <c:pt idx="11">
                  <c:v>5.0526315789473681</c:v>
                </c:pt>
                <c:pt idx="12">
                  <c:v>4.8</c:v>
                </c:pt>
                <c:pt idx="13">
                  <c:v>4.5714285714285712</c:v>
                </c:pt>
                <c:pt idx="14">
                  <c:v>4.3636363636363633</c:v>
                </c:pt>
                <c:pt idx="15">
                  <c:v>4.1739130434782608</c:v>
                </c:pt>
                <c:pt idx="16">
                  <c:v>4</c:v>
                </c:pt>
                <c:pt idx="17">
                  <c:v>3.84</c:v>
                </c:pt>
                <c:pt idx="18">
                  <c:v>3.6923076923076925</c:v>
                </c:pt>
                <c:pt idx="19">
                  <c:v>3.5555555555555554</c:v>
                </c:pt>
                <c:pt idx="20">
                  <c:v>3.4285714285714284</c:v>
                </c:pt>
                <c:pt idx="21">
                  <c:v>3.3103448275862069</c:v>
                </c:pt>
                <c:pt idx="22">
                  <c:v>3.2</c:v>
                </c:pt>
                <c:pt idx="23">
                  <c:v>3.096774193548387</c:v>
                </c:pt>
                <c:pt idx="24">
                  <c:v>3</c:v>
                </c:pt>
                <c:pt idx="25">
                  <c:v>2.9090909090909092</c:v>
                </c:pt>
                <c:pt idx="26">
                  <c:v>2.8235294117647061</c:v>
                </c:pt>
                <c:pt idx="27">
                  <c:v>2.7428571428571429</c:v>
                </c:pt>
                <c:pt idx="28">
                  <c:v>2.6666666666666665</c:v>
                </c:pt>
                <c:pt idx="29">
                  <c:v>2.5945945945945947</c:v>
                </c:pt>
                <c:pt idx="30">
                  <c:v>2.5263157894736841</c:v>
                </c:pt>
                <c:pt idx="31">
                  <c:v>2.4615384615384617</c:v>
                </c:pt>
                <c:pt idx="32">
                  <c:v>2.4</c:v>
                </c:pt>
                <c:pt idx="33">
                  <c:v>2.3414634146341462</c:v>
                </c:pt>
                <c:pt idx="34">
                  <c:v>2.2857142857142856</c:v>
                </c:pt>
                <c:pt idx="35">
                  <c:v>2.2325581395348837</c:v>
                </c:pt>
                <c:pt idx="36">
                  <c:v>2.1818181818181817</c:v>
                </c:pt>
                <c:pt idx="37">
                  <c:v>2.1333333333333333</c:v>
                </c:pt>
                <c:pt idx="38">
                  <c:v>2.0869565217391304</c:v>
                </c:pt>
                <c:pt idx="39">
                  <c:v>2.0425531914893615</c:v>
                </c:pt>
                <c:pt idx="40">
                  <c:v>2</c:v>
                </c:pt>
                <c:pt idx="41">
                  <c:v>1.9591836734693877</c:v>
                </c:pt>
                <c:pt idx="42">
                  <c:v>1.92</c:v>
                </c:pt>
                <c:pt idx="43">
                  <c:v>1.8823529411764706</c:v>
                </c:pt>
                <c:pt idx="44">
                  <c:v>1.8461538461538463</c:v>
                </c:pt>
                <c:pt idx="45">
                  <c:v>1.8113207547169812</c:v>
                </c:pt>
                <c:pt idx="46">
                  <c:v>1.7777777777777777</c:v>
                </c:pt>
                <c:pt idx="47">
                  <c:v>1.7454545454545454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DD-4988-B5B0-8DF15B8A34FB}"/>
            </c:ext>
          </c:extLst>
        </c:ser>
        <c:ser>
          <c:idx val="1"/>
          <c:order val="1"/>
          <c:tx>
            <c:v>UMBRAL 2</c:v>
          </c:tx>
          <c:spPr>
            <a:ln w="19050" cap="rnd">
              <a:solidFill>
                <a:srgbClr val="FFC000"/>
              </a:solidFill>
              <a:prstDash val="lgDash"/>
              <a:round/>
            </a:ln>
            <a:effectLst/>
          </c:spPr>
          <c:marker>
            <c:symbol val="square"/>
            <c:size val="2"/>
            <c:spPr>
              <a:noFill/>
              <a:ln w="9525">
                <a:solidFill>
                  <a:srgbClr val="FF9999"/>
                </a:solidFill>
              </a:ln>
              <a:effectLst/>
            </c:spPr>
          </c:marker>
          <c:xVal>
            <c:numRef>
              <c:f>MATRICES!$E$3:$E$50</c:f>
              <c:numCache>
                <c:formatCode>General</c:formatCode>
                <c:ptCount val="48"/>
                <c:pt idx="0">
                  <c:v>2</c:v>
                </c:pt>
                <c:pt idx="1">
                  <c:v>2.25</c:v>
                </c:pt>
                <c:pt idx="2">
                  <c:v>2.5</c:v>
                </c:pt>
                <c:pt idx="3">
                  <c:v>2.75</c:v>
                </c:pt>
                <c:pt idx="4">
                  <c:v>3</c:v>
                </c:pt>
                <c:pt idx="5">
                  <c:v>3.25</c:v>
                </c:pt>
                <c:pt idx="6">
                  <c:v>3.5</c:v>
                </c:pt>
                <c:pt idx="7">
                  <c:v>3.75</c:v>
                </c:pt>
                <c:pt idx="8">
                  <c:v>4</c:v>
                </c:pt>
                <c:pt idx="9">
                  <c:v>4.25</c:v>
                </c:pt>
                <c:pt idx="10">
                  <c:v>4.5</c:v>
                </c:pt>
                <c:pt idx="11">
                  <c:v>4.75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7</c:v>
                </c:pt>
                <c:pt idx="21">
                  <c:v>7.25</c:v>
                </c:pt>
                <c:pt idx="22">
                  <c:v>7.5</c:v>
                </c:pt>
                <c:pt idx="23">
                  <c:v>7.75</c:v>
                </c:pt>
                <c:pt idx="24">
                  <c:v>8</c:v>
                </c:pt>
                <c:pt idx="25">
                  <c:v>8.25</c:v>
                </c:pt>
                <c:pt idx="26">
                  <c:v>8.5</c:v>
                </c:pt>
                <c:pt idx="27">
                  <c:v>8.75</c:v>
                </c:pt>
                <c:pt idx="28">
                  <c:v>9</c:v>
                </c:pt>
                <c:pt idx="29">
                  <c:v>9.25</c:v>
                </c:pt>
                <c:pt idx="30">
                  <c:v>9.5</c:v>
                </c:pt>
                <c:pt idx="31">
                  <c:v>9.75</c:v>
                </c:pt>
                <c:pt idx="32">
                  <c:v>10</c:v>
                </c:pt>
                <c:pt idx="33">
                  <c:v>10.25</c:v>
                </c:pt>
                <c:pt idx="34">
                  <c:v>10.5</c:v>
                </c:pt>
                <c:pt idx="35">
                  <c:v>10.75</c:v>
                </c:pt>
                <c:pt idx="36">
                  <c:v>11</c:v>
                </c:pt>
                <c:pt idx="37">
                  <c:v>11.25</c:v>
                </c:pt>
                <c:pt idx="38">
                  <c:v>11.5</c:v>
                </c:pt>
                <c:pt idx="39">
                  <c:v>11.75</c:v>
                </c:pt>
                <c:pt idx="40">
                  <c:v>12</c:v>
                </c:pt>
                <c:pt idx="41">
                  <c:v>12.25</c:v>
                </c:pt>
                <c:pt idx="42">
                  <c:v>12.5</c:v>
                </c:pt>
                <c:pt idx="43">
                  <c:v>12.75</c:v>
                </c:pt>
                <c:pt idx="44">
                  <c:v>13</c:v>
                </c:pt>
                <c:pt idx="45">
                  <c:v>13.25</c:v>
                </c:pt>
                <c:pt idx="46">
                  <c:v>13.5</c:v>
                </c:pt>
                <c:pt idx="47">
                  <c:v>13.75</c:v>
                </c:pt>
              </c:numCache>
            </c:numRef>
          </c:xVal>
          <c:yVal>
            <c:numRef>
              <c:f>MATRICES!$F$3:$F$50</c:f>
              <c:numCache>
                <c:formatCode>0.0</c:formatCode>
                <c:ptCount val="48"/>
                <c:pt idx="0">
                  <c:v>20</c:v>
                </c:pt>
                <c:pt idx="1">
                  <c:v>17.777777777777779</c:v>
                </c:pt>
                <c:pt idx="2">
                  <c:v>16</c:v>
                </c:pt>
                <c:pt idx="3">
                  <c:v>14.545454545454545</c:v>
                </c:pt>
                <c:pt idx="4">
                  <c:v>13.333333333333334</c:v>
                </c:pt>
                <c:pt idx="5">
                  <c:v>12.307692307692308</c:v>
                </c:pt>
                <c:pt idx="6">
                  <c:v>11.428571428571429</c:v>
                </c:pt>
                <c:pt idx="7">
                  <c:v>10.666666666666666</c:v>
                </c:pt>
                <c:pt idx="8">
                  <c:v>10</c:v>
                </c:pt>
                <c:pt idx="9">
                  <c:v>9.4117647058823533</c:v>
                </c:pt>
                <c:pt idx="10">
                  <c:v>8.8888888888888893</c:v>
                </c:pt>
                <c:pt idx="11">
                  <c:v>8.4210526315789469</c:v>
                </c:pt>
                <c:pt idx="12">
                  <c:v>8</c:v>
                </c:pt>
                <c:pt idx="13">
                  <c:v>7.6190476190476186</c:v>
                </c:pt>
                <c:pt idx="14">
                  <c:v>7.2727272727272725</c:v>
                </c:pt>
                <c:pt idx="15">
                  <c:v>6.9565217391304346</c:v>
                </c:pt>
                <c:pt idx="16">
                  <c:v>6.666666666666667</c:v>
                </c:pt>
                <c:pt idx="17">
                  <c:v>6.4</c:v>
                </c:pt>
                <c:pt idx="18">
                  <c:v>6.1538461538461542</c:v>
                </c:pt>
                <c:pt idx="19">
                  <c:v>5.9259259259259256</c:v>
                </c:pt>
                <c:pt idx="20">
                  <c:v>5.7142857142857144</c:v>
                </c:pt>
                <c:pt idx="21">
                  <c:v>5.5172413793103452</c:v>
                </c:pt>
                <c:pt idx="22">
                  <c:v>5.333333333333333</c:v>
                </c:pt>
                <c:pt idx="23">
                  <c:v>5.161290322580645</c:v>
                </c:pt>
                <c:pt idx="24">
                  <c:v>5</c:v>
                </c:pt>
                <c:pt idx="25">
                  <c:v>4.8484848484848486</c:v>
                </c:pt>
                <c:pt idx="26">
                  <c:v>4.7058823529411766</c:v>
                </c:pt>
                <c:pt idx="27">
                  <c:v>4.5714285714285712</c:v>
                </c:pt>
                <c:pt idx="28">
                  <c:v>4.4444444444444446</c:v>
                </c:pt>
                <c:pt idx="29">
                  <c:v>4.3243243243243246</c:v>
                </c:pt>
                <c:pt idx="30">
                  <c:v>4.2105263157894735</c:v>
                </c:pt>
                <c:pt idx="31">
                  <c:v>4.1025641025641022</c:v>
                </c:pt>
                <c:pt idx="32">
                  <c:v>4</c:v>
                </c:pt>
                <c:pt idx="33">
                  <c:v>3.9024390243902438</c:v>
                </c:pt>
                <c:pt idx="34">
                  <c:v>3.8095238095238093</c:v>
                </c:pt>
                <c:pt idx="35">
                  <c:v>3.7209302325581395</c:v>
                </c:pt>
                <c:pt idx="36">
                  <c:v>3.6363636363636362</c:v>
                </c:pt>
                <c:pt idx="37">
                  <c:v>3.5555555555555554</c:v>
                </c:pt>
                <c:pt idx="38">
                  <c:v>3.4782608695652173</c:v>
                </c:pt>
                <c:pt idx="39">
                  <c:v>3.4042553191489362</c:v>
                </c:pt>
                <c:pt idx="40">
                  <c:v>3.3333333333333335</c:v>
                </c:pt>
                <c:pt idx="41">
                  <c:v>3.2653061224489797</c:v>
                </c:pt>
                <c:pt idx="42">
                  <c:v>3.2</c:v>
                </c:pt>
                <c:pt idx="43">
                  <c:v>3.1372549019607843</c:v>
                </c:pt>
                <c:pt idx="44">
                  <c:v>3.0769230769230771</c:v>
                </c:pt>
                <c:pt idx="45">
                  <c:v>3.0188679245283021</c:v>
                </c:pt>
                <c:pt idx="46">
                  <c:v>2.9629629629629628</c:v>
                </c:pt>
                <c:pt idx="47">
                  <c:v>2.9090909090909092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DD-4988-B5B0-8DF15B8A34FB}"/>
            </c:ext>
          </c:extLst>
        </c:ser>
        <c:ser>
          <c:idx val="2"/>
          <c:order val="2"/>
          <c:tx>
            <c:v>UMBRAL 3</c:v>
          </c:tx>
          <c:spPr>
            <a:ln w="25400" cap="rnd">
              <a:solidFill>
                <a:srgbClr val="FF9999"/>
              </a:solidFill>
              <a:prstDash val="lgDash"/>
              <a:round/>
            </a:ln>
            <a:effectLst/>
          </c:spPr>
          <c:marker>
            <c:symbol val="circle"/>
            <c:size val="2"/>
            <c:spPr>
              <a:noFill/>
              <a:ln w="9525">
                <a:solidFill>
                  <a:srgbClr val="FF9999"/>
                </a:solidFill>
              </a:ln>
              <a:effectLst/>
            </c:spPr>
          </c:marker>
          <c:xVal>
            <c:numRef>
              <c:f>MATRICES!$H$3:$H$50</c:f>
              <c:numCache>
                <c:formatCode>General</c:formatCode>
                <c:ptCount val="48"/>
                <c:pt idx="0">
                  <c:v>2</c:v>
                </c:pt>
                <c:pt idx="1">
                  <c:v>2.25</c:v>
                </c:pt>
                <c:pt idx="2">
                  <c:v>2.5</c:v>
                </c:pt>
                <c:pt idx="3">
                  <c:v>2.75</c:v>
                </c:pt>
                <c:pt idx="4">
                  <c:v>3</c:v>
                </c:pt>
                <c:pt idx="5">
                  <c:v>3.25</c:v>
                </c:pt>
                <c:pt idx="6">
                  <c:v>3.5</c:v>
                </c:pt>
                <c:pt idx="7">
                  <c:v>3.75</c:v>
                </c:pt>
                <c:pt idx="8">
                  <c:v>4</c:v>
                </c:pt>
                <c:pt idx="9">
                  <c:v>4.25</c:v>
                </c:pt>
                <c:pt idx="10">
                  <c:v>4.5</c:v>
                </c:pt>
                <c:pt idx="11">
                  <c:v>4.75</c:v>
                </c:pt>
                <c:pt idx="12">
                  <c:v>5</c:v>
                </c:pt>
                <c:pt idx="13">
                  <c:v>5.25</c:v>
                </c:pt>
                <c:pt idx="14">
                  <c:v>5.5</c:v>
                </c:pt>
                <c:pt idx="15">
                  <c:v>5.75</c:v>
                </c:pt>
                <c:pt idx="16">
                  <c:v>6</c:v>
                </c:pt>
                <c:pt idx="17">
                  <c:v>6.25</c:v>
                </c:pt>
                <c:pt idx="18">
                  <c:v>6.5</c:v>
                </c:pt>
                <c:pt idx="19">
                  <c:v>6.75</c:v>
                </c:pt>
                <c:pt idx="20">
                  <c:v>7</c:v>
                </c:pt>
                <c:pt idx="21">
                  <c:v>7.25</c:v>
                </c:pt>
                <c:pt idx="22">
                  <c:v>7.5</c:v>
                </c:pt>
                <c:pt idx="23">
                  <c:v>7.75</c:v>
                </c:pt>
                <c:pt idx="24">
                  <c:v>8</c:v>
                </c:pt>
                <c:pt idx="25">
                  <c:v>8.25</c:v>
                </c:pt>
                <c:pt idx="26">
                  <c:v>8.5</c:v>
                </c:pt>
                <c:pt idx="27">
                  <c:v>8.75</c:v>
                </c:pt>
                <c:pt idx="28">
                  <c:v>9</c:v>
                </c:pt>
                <c:pt idx="29">
                  <c:v>9.25</c:v>
                </c:pt>
                <c:pt idx="30">
                  <c:v>9.5</c:v>
                </c:pt>
                <c:pt idx="31">
                  <c:v>9.75</c:v>
                </c:pt>
                <c:pt idx="32">
                  <c:v>10</c:v>
                </c:pt>
                <c:pt idx="33">
                  <c:v>10.25</c:v>
                </c:pt>
                <c:pt idx="34">
                  <c:v>10.5</c:v>
                </c:pt>
                <c:pt idx="35">
                  <c:v>10.75</c:v>
                </c:pt>
                <c:pt idx="36">
                  <c:v>11</c:v>
                </c:pt>
                <c:pt idx="37">
                  <c:v>11.25</c:v>
                </c:pt>
                <c:pt idx="38">
                  <c:v>11.5</c:v>
                </c:pt>
                <c:pt idx="39">
                  <c:v>11.75</c:v>
                </c:pt>
                <c:pt idx="40">
                  <c:v>12</c:v>
                </c:pt>
                <c:pt idx="41">
                  <c:v>12.25</c:v>
                </c:pt>
                <c:pt idx="42">
                  <c:v>12.5</c:v>
                </c:pt>
                <c:pt idx="43">
                  <c:v>12.75</c:v>
                </c:pt>
                <c:pt idx="44">
                  <c:v>13</c:v>
                </c:pt>
                <c:pt idx="45">
                  <c:v>13.25</c:v>
                </c:pt>
                <c:pt idx="46">
                  <c:v>13.5</c:v>
                </c:pt>
                <c:pt idx="47">
                  <c:v>13.75</c:v>
                </c:pt>
              </c:numCache>
            </c:numRef>
          </c:xVal>
          <c:yVal>
            <c:numRef>
              <c:f>MATRICES!$I$3:$I$50</c:f>
              <c:numCache>
                <c:formatCode>0.0</c:formatCode>
                <c:ptCount val="48"/>
                <c:pt idx="0">
                  <c:v>32</c:v>
                </c:pt>
                <c:pt idx="1">
                  <c:v>28.444444444444443</c:v>
                </c:pt>
                <c:pt idx="2">
                  <c:v>25.6</c:v>
                </c:pt>
                <c:pt idx="3">
                  <c:v>23.272727272727273</c:v>
                </c:pt>
                <c:pt idx="4">
                  <c:v>21.333333333333332</c:v>
                </c:pt>
                <c:pt idx="5">
                  <c:v>19.692307692307693</c:v>
                </c:pt>
                <c:pt idx="6">
                  <c:v>18.285714285714285</c:v>
                </c:pt>
                <c:pt idx="7">
                  <c:v>17.066666666666666</c:v>
                </c:pt>
                <c:pt idx="8">
                  <c:v>16</c:v>
                </c:pt>
                <c:pt idx="9">
                  <c:v>15.058823529411764</c:v>
                </c:pt>
                <c:pt idx="10">
                  <c:v>14.222222222222221</c:v>
                </c:pt>
                <c:pt idx="11">
                  <c:v>13.473684210526315</c:v>
                </c:pt>
                <c:pt idx="12">
                  <c:v>12.8</c:v>
                </c:pt>
                <c:pt idx="13">
                  <c:v>12.19047619047619</c:v>
                </c:pt>
                <c:pt idx="14">
                  <c:v>11.636363636363637</c:v>
                </c:pt>
                <c:pt idx="15">
                  <c:v>11.130434782608695</c:v>
                </c:pt>
                <c:pt idx="16">
                  <c:v>10.666666666666666</c:v>
                </c:pt>
                <c:pt idx="17">
                  <c:v>10.24</c:v>
                </c:pt>
                <c:pt idx="18">
                  <c:v>9.8461538461538467</c:v>
                </c:pt>
                <c:pt idx="19">
                  <c:v>9.481481481481481</c:v>
                </c:pt>
                <c:pt idx="20">
                  <c:v>9.1428571428571423</c:v>
                </c:pt>
                <c:pt idx="21">
                  <c:v>8.8275862068965516</c:v>
                </c:pt>
                <c:pt idx="22">
                  <c:v>8.5333333333333332</c:v>
                </c:pt>
                <c:pt idx="23">
                  <c:v>8.258064516129032</c:v>
                </c:pt>
                <c:pt idx="24">
                  <c:v>8</c:v>
                </c:pt>
                <c:pt idx="25">
                  <c:v>7.7575757575757578</c:v>
                </c:pt>
                <c:pt idx="26">
                  <c:v>7.5294117647058822</c:v>
                </c:pt>
                <c:pt idx="27">
                  <c:v>7.3142857142857141</c:v>
                </c:pt>
                <c:pt idx="28">
                  <c:v>7.1111111111111107</c:v>
                </c:pt>
                <c:pt idx="29">
                  <c:v>6.9189189189189193</c:v>
                </c:pt>
                <c:pt idx="30">
                  <c:v>6.7368421052631575</c:v>
                </c:pt>
                <c:pt idx="31">
                  <c:v>6.5641025641025639</c:v>
                </c:pt>
                <c:pt idx="32">
                  <c:v>6.4</c:v>
                </c:pt>
                <c:pt idx="33">
                  <c:v>6.2439024390243905</c:v>
                </c:pt>
                <c:pt idx="34">
                  <c:v>6.0952380952380949</c:v>
                </c:pt>
                <c:pt idx="35">
                  <c:v>5.9534883720930232</c:v>
                </c:pt>
                <c:pt idx="36">
                  <c:v>5.8181818181818183</c:v>
                </c:pt>
                <c:pt idx="37">
                  <c:v>5.6888888888888891</c:v>
                </c:pt>
                <c:pt idx="38">
                  <c:v>5.5652173913043477</c:v>
                </c:pt>
                <c:pt idx="39">
                  <c:v>5.4468085106382977</c:v>
                </c:pt>
                <c:pt idx="40">
                  <c:v>5.333333333333333</c:v>
                </c:pt>
                <c:pt idx="41">
                  <c:v>5.2244897959183669</c:v>
                </c:pt>
                <c:pt idx="42">
                  <c:v>5.12</c:v>
                </c:pt>
                <c:pt idx="43">
                  <c:v>5.0196078431372548</c:v>
                </c:pt>
                <c:pt idx="44">
                  <c:v>4.9230769230769234</c:v>
                </c:pt>
                <c:pt idx="45">
                  <c:v>4.8301886792452828</c:v>
                </c:pt>
                <c:pt idx="46">
                  <c:v>4.7407407407407405</c:v>
                </c:pt>
                <c:pt idx="47">
                  <c:v>4.6545454545454543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DD-4988-B5B0-8DF15B8A34FB}"/>
            </c:ext>
          </c:extLst>
        </c:ser>
        <c:ser>
          <c:idx val="3"/>
          <c:order val="3"/>
          <c:tx>
            <c:v>RIESGOS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108010013650207E-5"/>
                  <c:y val="-0.11363703018904013"/>
                </c:manualLayout>
              </c:layout>
              <c:tx>
                <c:rich>
                  <a:bodyPr/>
                  <a:lstStyle/>
                  <a:p>
                    <a:fld id="{DEDC124C-C70C-40E4-8CD2-9DD3BE75BD3D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5DD-4988-B5B0-8DF15B8A34FB}"/>
                </c:ext>
              </c:extLst>
            </c:dLbl>
            <c:dLbl>
              <c:idx val="1"/>
              <c:layout>
                <c:manualLayout>
                  <c:x val="-6.6347028403627759E-2"/>
                  <c:y val="-0.20000680076933705"/>
                </c:manualLayout>
              </c:layout>
              <c:tx>
                <c:rich>
                  <a:bodyPr/>
                  <a:lstStyle/>
                  <a:p>
                    <a:fld id="{557E7790-74CE-4B23-ACC8-F53B0058EA67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5DD-4988-B5B0-8DF15B8A34FB}"/>
                </c:ext>
              </c:extLst>
            </c:dLbl>
            <c:dLbl>
              <c:idx val="2"/>
              <c:layout>
                <c:manualLayout>
                  <c:x val="-0.11672167216721675"/>
                  <c:y val="0.11038456225360493"/>
                </c:manualLayout>
              </c:layout>
              <c:tx>
                <c:rich>
                  <a:bodyPr/>
                  <a:lstStyle/>
                  <a:p>
                    <a:fld id="{38F0EFA9-9EA0-44D6-A879-7BE7E3959B4B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5DD-4988-B5B0-8DF15B8A34FB}"/>
                </c:ext>
              </c:extLst>
            </c:dLbl>
            <c:dLbl>
              <c:idx val="3"/>
              <c:layout>
                <c:manualLayout>
                  <c:x val="-0.18960396039603966"/>
                  <c:y val="-5.6956868245720299E-2"/>
                </c:manualLayout>
              </c:layout>
              <c:tx>
                <c:rich>
                  <a:bodyPr/>
                  <a:lstStyle/>
                  <a:p>
                    <a:fld id="{B610301F-7E87-4B04-8474-AB5AADECA00F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5DD-4988-B5B0-8DF15B8A34FB}"/>
                </c:ext>
              </c:extLst>
            </c:dLbl>
            <c:dLbl>
              <c:idx val="4"/>
              <c:layout>
                <c:manualLayout>
                  <c:x val="7.9922992299229917E-2"/>
                  <c:y val="4.2908178987747986E-2"/>
                </c:manualLayout>
              </c:layout>
              <c:tx>
                <c:rich>
                  <a:bodyPr/>
                  <a:lstStyle/>
                  <a:p>
                    <a:fld id="{109D973F-8C1A-4325-B457-ACA71E868FE0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5DD-4988-B5B0-8DF15B8A34FB}"/>
                </c:ext>
              </c:extLst>
            </c:dLbl>
            <c:dLbl>
              <c:idx val="5"/>
              <c:layout>
                <c:manualLayout>
                  <c:x val="-0.16063674280813911"/>
                  <c:y val="-0.19896075743568492"/>
                </c:manualLayout>
              </c:layout>
              <c:tx>
                <c:rich>
                  <a:bodyPr/>
                  <a:lstStyle/>
                  <a:p>
                    <a:fld id="{0AF109A5-16D5-4D44-84F1-ABAECBF0ECCD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5DD-4988-B5B0-8DF15B8A34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MATRICES!$N$3:$N$22</c:f>
              <c:strCache>
                <c:ptCount val="1"/>
                <c:pt idx="0">
                  <c:v>0</c:v>
                </c:pt>
              </c:strCache>
            </c:strRef>
          </c:xVal>
          <c:yVal>
            <c:numRef>
              <c:f>MATRICES!$O$3:$O$22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MATRICES!$M$3:$M$22</c15:f>
                <c15:dlblRangeCache>
                  <c:ptCount val="20"/>
                  <c:pt idx="0">
                    <c:v>OAJ</c:v>
                  </c:pt>
                  <c:pt idx="1">
                    <c:v>OAJ</c:v>
                  </c:pt>
                  <c:pt idx="2">
                    <c:v>OAJ</c:v>
                  </c:pt>
                  <c:pt idx="3">
                    <c:v>OAJ</c:v>
                  </c:pt>
                  <c:pt idx="4">
                    <c:v>OAJ</c:v>
                  </c:pt>
                  <c:pt idx="5">
                    <c:v>OAJ</c:v>
                  </c:pt>
                  <c:pt idx="6">
                    <c:v>OAJ</c:v>
                  </c:pt>
                  <c:pt idx="7">
                    <c:v>OAJ</c:v>
                  </c:pt>
                  <c:pt idx="8">
                    <c:v>OAJ</c:v>
                  </c:pt>
                  <c:pt idx="9">
                    <c:v>OAJ</c:v>
                  </c:pt>
                  <c:pt idx="10">
                    <c:v>OAJ</c:v>
                  </c:pt>
                  <c:pt idx="11">
                    <c:v>OAJ</c:v>
                  </c:pt>
                  <c:pt idx="12">
                    <c:v>OAJ</c:v>
                  </c:pt>
                  <c:pt idx="13">
                    <c:v>OAJ</c:v>
                  </c:pt>
                  <c:pt idx="14">
                    <c:v>OAJ</c:v>
                  </c:pt>
                  <c:pt idx="15">
                    <c:v>OAJ</c:v>
                  </c:pt>
                  <c:pt idx="16">
                    <c:v>OAJ</c:v>
                  </c:pt>
                  <c:pt idx="17">
                    <c:v>OAJ</c:v>
                  </c:pt>
                  <c:pt idx="18">
                    <c:v>OAJ</c:v>
                  </c:pt>
                  <c:pt idx="19">
                    <c:v>OAJ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E5DD-4988-B5B0-8DF15B8A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968831"/>
        <c:axId val="704969247"/>
      </c:scatterChart>
      <c:valAx>
        <c:axId val="704968831"/>
        <c:scaling>
          <c:orientation val="minMax"/>
          <c:max val="12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PROBABILIDAD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4969247"/>
        <c:crosses val="autoZero"/>
        <c:crossBetween val="midCat"/>
        <c:majorUnit val="2"/>
        <c:minorUnit val="1"/>
      </c:valAx>
      <c:valAx>
        <c:axId val="704969247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IMPACTO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4968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MATRIZ</a:t>
            </a:r>
            <a:r>
              <a:rPr lang="en-US" sz="1600" b="1" baseline="0"/>
              <a:t> DE PRIORIDAD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v>Matriz de prioridad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0-959E-4AED-9A28-F15FDACF3E35}"/>
              </c:ext>
            </c:extLst>
          </c:dPt>
          <c:dPt>
            <c:idx val="1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1-959E-4AED-9A28-F15FDACF3E35}"/>
              </c:ext>
            </c:extLst>
          </c:dPt>
          <c:dPt>
            <c:idx val="2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2-959E-4AED-9A28-F15FDACF3E35}"/>
              </c:ext>
            </c:extLst>
          </c:dPt>
          <c:dPt>
            <c:idx val="3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3-959E-4AED-9A28-F15FDACF3E35}"/>
              </c:ext>
            </c:extLst>
          </c:dPt>
          <c:dPt>
            <c:idx val="4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4-959E-4AED-9A28-F15FDACF3E35}"/>
              </c:ext>
            </c:extLst>
          </c:dPt>
          <c:dPt>
            <c:idx val="5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5-959E-4AED-9A28-F15FDACF3E35}"/>
              </c:ext>
            </c:extLst>
          </c:dPt>
          <c:dLbls>
            <c:dLbl>
              <c:idx val="0"/>
              <c:layout>
                <c:manualLayout>
                  <c:x val="-2.00964083553908E-2"/>
                  <c:y val="0.23979825969206078"/>
                </c:manualLayout>
              </c:layout>
              <c:tx>
                <c:rich>
                  <a:bodyPr/>
                  <a:lstStyle/>
                  <a:p>
                    <a:fld id="{876DD868-FE41-45B5-9CB0-514AD16F6216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59E-4AED-9A28-F15FDACF3E35}"/>
                </c:ext>
              </c:extLst>
            </c:dLbl>
            <c:dLbl>
              <c:idx val="1"/>
              <c:layout>
                <c:manualLayout>
                  <c:x val="-0.22267818766515321"/>
                  <c:y val="-0.25189452831134967"/>
                </c:manualLayout>
              </c:layout>
              <c:tx>
                <c:rich>
                  <a:bodyPr/>
                  <a:lstStyle/>
                  <a:p>
                    <a:fld id="{7DD8BE6C-178D-423B-839B-6D5B6190CA59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59E-4AED-9A28-F15FDACF3E35}"/>
                </c:ext>
              </c:extLst>
            </c:dLbl>
            <c:dLbl>
              <c:idx val="2"/>
              <c:layout>
                <c:manualLayout>
                  <c:x val="-0.17046255119888168"/>
                  <c:y val="0.25985631175083995"/>
                </c:manualLayout>
              </c:layout>
              <c:tx>
                <c:rich>
                  <a:bodyPr/>
                  <a:lstStyle/>
                  <a:p>
                    <a:fld id="{AADC1C8B-EA07-4C5C-A7E8-130CB6BDD4ED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59E-4AED-9A28-F15FDACF3E35}"/>
                </c:ext>
              </c:extLst>
            </c:dLbl>
            <c:dLbl>
              <c:idx val="3"/>
              <c:layout>
                <c:manualLayout>
                  <c:x val="-0.23820175526323392"/>
                  <c:y val="-0.10799333801427692"/>
                </c:manualLayout>
              </c:layout>
              <c:tx>
                <c:rich>
                  <a:bodyPr/>
                  <a:lstStyle/>
                  <a:p>
                    <a:fld id="{FF627751-3C8B-43D7-BF21-8B007D2DD03D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59E-4AED-9A28-F15FDACF3E35}"/>
                </c:ext>
              </c:extLst>
            </c:dLbl>
            <c:dLbl>
              <c:idx val="4"/>
              <c:layout>
                <c:manualLayout>
                  <c:x val="2.8302786241474261E-2"/>
                  <c:y val="-0.17781316348195339"/>
                </c:manualLayout>
              </c:layout>
              <c:tx>
                <c:rich>
                  <a:bodyPr/>
                  <a:lstStyle/>
                  <a:p>
                    <a:fld id="{82CE52FD-5E1B-4C52-B4BC-6D2F3F6020F7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59E-4AED-9A28-F15FDACF3E35}"/>
                </c:ext>
              </c:extLst>
            </c:dLbl>
            <c:dLbl>
              <c:idx val="5"/>
              <c:layout>
                <c:manualLayout>
                  <c:x val="6.5154535615308878E-3"/>
                  <c:y val="6.6348195329087048E-2"/>
                </c:manualLayout>
              </c:layout>
              <c:tx>
                <c:rich>
                  <a:bodyPr/>
                  <a:lstStyle/>
                  <a:p>
                    <a:fld id="{C3B0C81B-8378-4BC5-A138-3F4D352838DC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59E-4AED-9A28-F15FDACF3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MATRICES!$N$3:$N$22</c:f>
              <c:strCache>
                <c:ptCount val="1"/>
                <c:pt idx="0">
                  <c:v>0</c:v>
                </c:pt>
              </c:strCache>
            </c:strRef>
          </c:xVal>
          <c:yVal>
            <c:numRef>
              <c:f>MATRICES!$O$3:$O$22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bubbleSize>
            <c:numRef>
              <c:f>MATRICES!$Q$3:$Q$22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MATRICES!$M$3:$M$10</c15:f>
                <c15:dlblRangeCache>
                  <c:ptCount val="8"/>
                  <c:pt idx="0">
                    <c:v>OAJ</c:v>
                  </c:pt>
                  <c:pt idx="1">
                    <c:v>OAJ</c:v>
                  </c:pt>
                  <c:pt idx="2">
                    <c:v>OAJ</c:v>
                  </c:pt>
                  <c:pt idx="3">
                    <c:v>OAJ</c:v>
                  </c:pt>
                  <c:pt idx="4">
                    <c:v>OAJ</c:v>
                  </c:pt>
                  <c:pt idx="5">
                    <c:v>OAJ</c:v>
                  </c:pt>
                  <c:pt idx="6">
                    <c:v>OAJ</c:v>
                  </c:pt>
                  <c:pt idx="7">
                    <c:v>OAJ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59E-4AED-9A28-F15FDACF3E35}"/>
            </c:ext>
          </c:extLst>
        </c:ser>
        <c:ser>
          <c:idx val="1"/>
          <c:order val="1"/>
          <c:tx>
            <c:strRef>
              <c:f>MATRICES!$T$1</c:f>
              <c:strCache>
                <c:ptCount val="1"/>
                <c:pt idx="0">
                  <c:v>ROJO</c:v>
                </c:pt>
              </c:strCache>
            </c:strRef>
          </c:tx>
          <c:spPr>
            <a:solidFill>
              <a:srgbClr val="FF9999"/>
            </a:solidFill>
            <a:ln w="25400">
              <a:noFill/>
            </a:ln>
            <a:effectLst/>
          </c:spPr>
          <c:invertIfNegative val="0"/>
          <c:xVal>
            <c:numRef>
              <c:f>MATRICES!$T$3:$T$22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MATRICES!$U$3:$U$22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bubbleSize>
            <c:numRef>
              <c:f>MATRICES!$V$3:$V$22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959E-4AED-9A28-F15FDACF3E35}"/>
            </c:ext>
          </c:extLst>
        </c:ser>
        <c:ser>
          <c:idx val="2"/>
          <c:order val="2"/>
          <c:tx>
            <c:strRef>
              <c:f>MATRICES!$W$1</c:f>
              <c:strCache>
                <c:ptCount val="1"/>
                <c:pt idx="0">
                  <c:v>ANARANJADO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MATRICES!$W$3:$W$22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MATRICES!$X$3:$X$22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bubbleSize>
            <c:numRef>
              <c:f>MATRICES!$Y$3:$Y$22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959E-4AED-9A28-F15FDACF3E35}"/>
            </c:ext>
          </c:extLst>
        </c:ser>
        <c:ser>
          <c:idx val="3"/>
          <c:order val="3"/>
          <c:tx>
            <c:strRef>
              <c:f>MATRICES!$Z$1</c:f>
              <c:strCache>
                <c:ptCount val="1"/>
                <c:pt idx="0">
                  <c:v>AZUL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MATRICES!$Z$3:$Z$22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MATRICES!$AA$3:$AA$22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bubbleSize>
            <c:numRef>
              <c:f>MATRICES!$AB$3:$AB$22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959E-4AED-9A28-F15FDACF3E35}"/>
            </c:ext>
          </c:extLst>
        </c:ser>
        <c:ser>
          <c:idx val="4"/>
          <c:order val="4"/>
          <c:tx>
            <c:strRef>
              <c:f>MATRICES!$AC$1</c:f>
              <c:strCache>
                <c:ptCount val="1"/>
                <c:pt idx="0">
                  <c:v>VERDE</c:v>
                </c:pt>
              </c:strCache>
            </c:strRef>
          </c:tx>
          <c:spPr>
            <a:solidFill>
              <a:srgbClr val="00FF99"/>
            </a:solidFill>
            <a:ln w="25400">
              <a:noFill/>
            </a:ln>
            <a:effectLst/>
          </c:spPr>
          <c:invertIfNegative val="0"/>
          <c:xVal>
            <c:numRef>
              <c:f>MATRICES!$AC$3:$AC$22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MATRICES!$AD$3:$AD$22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bubbleSize>
            <c:numRef>
              <c:f>MATRICES!$AE$3:$AE$22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959E-4AED-9A28-F15FDACF3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07684543"/>
        <c:axId val="907694527"/>
      </c:bubbleChart>
      <c:valAx>
        <c:axId val="907684543"/>
        <c:scaling>
          <c:orientation val="minMax"/>
          <c:max val="12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PROBABILIDAD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07694527"/>
        <c:crosses val="autoZero"/>
        <c:crossBetween val="midCat"/>
        <c:majorUnit val="2"/>
      </c:valAx>
      <c:valAx>
        <c:axId val="907694527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IMPACTO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076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DIAGRAMA</a:t>
            </a:r>
            <a:r>
              <a:rPr lang="es-PE" b="1" baseline="0"/>
              <a:t> DE COMPORTAMIENTO ACUMULADO</a:t>
            </a:r>
          </a:p>
          <a:p>
            <a:pPr>
              <a:defRPr b="1"/>
            </a:pPr>
            <a:r>
              <a:rPr lang="es-PE" b="1" baseline="0"/>
              <a:t>RISK BURNDOWN CHART</a:t>
            </a:r>
            <a:endParaRPr lang="es-PE" b="1"/>
          </a:p>
        </c:rich>
      </c:tx>
      <c:layout>
        <c:manualLayout>
          <c:xMode val="edge"/>
          <c:yMode val="edge"/>
          <c:x val="0.28343214756258228"/>
          <c:y val="5.216913783635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GRÁFICOS!$H$3</c:f>
              <c:strCache>
                <c:ptCount val="1"/>
                <c:pt idx="0">
                  <c:v>R_1</c:v>
                </c:pt>
              </c:strCache>
            </c:strRef>
          </c:tx>
          <c:spPr>
            <a:solidFill>
              <a:srgbClr val="00B050">
                <a:alpha val="59000"/>
              </a:srgbClr>
            </a:solidFill>
            <a:ln>
              <a:noFill/>
            </a:ln>
            <a:effectLst/>
          </c:spPr>
          <c:cat>
            <c:numRef>
              <c:f>GRÁFICOS!$G$4:$G$9</c:f>
              <c:numCache>
                <c:formatCode>d\-mmm</c:formatCode>
                <c:ptCount val="6"/>
                <c:pt idx="0">
                  <c:v>44620</c:v>
                </c:pt>
                <c:pt idx="1">
                  <c:v>44681</c:v>
                </c:pt>
                <c:pt idx="2">
                  <c:v>44742</c:v>
                </c:pt>
                <c:pt idx="3">
                  <c:v>44804</c:v>
                </c:pt>
                <c:pt idx="4">
                  <c:v>44865</c:v>
                </c:pt>
                <c:pt idx="5">
                  <c:v>44926</c:v>
                </c:pt>
              </c:numCache>
            </c:numRef>
          </c:cat>
          <c:val>
            <c:numRef>
              <c:f>GRÁFICOS!$H$4:$H$9</c:f>
              <c:numCache>
                <c:formatCode>General</c:formatCode>
                <c:ptCount val="6"/>
                <c:pt idx="0">
                  <c:v>80</c:v>
                </c:pt>
                <c:pt idx="1">
                  <c:v>75</c:v>
                </c:pt>
                <c:pt idx="2">
                  <c:v>50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D-40C4-A099-4D39F5062B58}"/>
            </c:ext>
          </c:extLst>
        </c:ser>
        <c:ser>
          <c:idx val="1"/>
          <c:order val="1"/>
          <c:tx>
            <c:strRef>
              <c:f>GRÁFICOS!$I$3</c:f>
              <c:strCache>
                <c:ptCount val="1"/>
                <c:pt idx="0">
                  <c:v>R_2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9050">
              <a:noFill/>
            </a:ln>
            <a:effectLst/>
          </c:spPr>
          <c:cat>
            <c:numRef>
              <c:f>GRÁFICOS!$G$4:$G$9</c:f>
              <c:numCache>
                <c:formatCode>d\-mmm</c:formatCode>
                <c:ptCount val="6"/>
                <c:pt idx="0">
                  <c:v>44620</c:v>
                </c:pt>
                <c:pt idx="1">
                  <c:v>44681</c:v>
                </c:pt>
                <c:pt idx="2">
                  <c:v>44742</c:v>
                </c:pt>
                <c:pt idx="3">
                  <c:v>44804</c:v>
                </c:pt>
                <c:pt idx="4">
                  <c:v>44865</c:v>
                </c:pt>
                <c:pt idx="5">
                  <c:v>44926</c:v>
                </c:pt>
              </c:numCache>
            </c:numRef>
          </c:cat>
          <c:val>
            <c:numRef>
              <c:f>GRÁFICOS!$I$4:$I$9</c:f>
              <c:numCache>
                <c:formatCode>General</c:formatCode>
                <c:ptCount val="6"/>
                <c:pt idx="0">
                  <c:v>84</c:v>
                </c:pt>
                <c:pt idx="1">
                  <c:v>72</c:v>
                </c:pt>
                <c:pt idx="2">
                  <c:v>58</c:v>
                </c:pt>
                <c:pt idx="3">
                  <c:v>75</c:v>
                </c:pt>
                <c:pt idx="4">
                  <c:v>50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D-40C4-A099-4D39F5062B58}"/>
            </c:ext>
          </c:extLst>
        </c:ser>
        <c:ser>
          <c:idx val="2"/>
          <c:order val="2"/>
          <c:tx>
            <c:strRef>
              <c:f>GRÁFICOS!$J$3</c:f>
              <c:strCache>
                <c:ptCount val="1"/>
                <c:pt idx="0">
                  <c:v>R_3</c:v>
                </c:pt>
              </c:strCache>
            </c:strRef>
          </c:tx>
          <c:spPr>
            <a:solidFill>
              <a:srgbClr val="0000FF">
                <a:alpha val="37000"/>
              </a:srgbClr>
            </a:solidFill>
            <a:ln w="19050">
              <a:noFill/>
            </a:ln>
            <a:effectLst/>
          </c:spPr>
          <c:cat>
            <c:numRef>
              <c:f>GRÁFICOS!$G$4:$G$9</c:f>
              <c:numCache>
                <c:formatCode>d\-mmm</c:formatCode>
                <c:ptCount val="6"/>
                <c:pt idx="0">
                  <c:v>44620</c:v>
                </c:pt>
                <c:pt idx="1">
                  <c:v>44681</c:v>
                </c:pt>
                <c:pt idx="2">
                  <c:v>44742</c:v>
                </c:pt>
                <c:pt idx="3">
                  <c:v>44804</c:v>
                </c:pt>
                <c:pt idx="4">
                  <c:v>44865</c:v>
                </c:pt>
                <c:pt idx="5">
                  <c:v>44926</c:v>
                </c:pt>
              </c:numCache>
            </c:numRef>
          </c:cat>
          <c:val>
            <c:numRef>
              <c:f>GRÁFICOS!$J$4:$J$9</c:f>
              <c:numCache>
                <c:formatCode>General</c:formatCode>
                <c:ptCount val="6"/>
                <c:pt idx="0">
                  <c:v>66</c:v>
                </c:pt>
                <c:pt idx="1">
                  <c:v>66</c:v>
                </c:pt>
                <c:pt idx="2">
                  <c:v>50</c:v>
                </c:pt>
                <c:pt idx="3">
                  <c:v>72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D-40C4-A099-4D39F5062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368176"/>
        <c:axId val="1520369840"/>
      </c:areaChart>
      <c:catAx>
        <c:axId val="1520368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0369840"/>
        <c:crosses val="autoZero"/>
        <c:auto val="0"/>
        <c:lblAlgn val="ctr"/>
        <c:lblOffset val="100"/>
        <c:noMultiLvlLbl val="0"/>
      </c:catAx>
      <c:valAx>
        <c:axId val="152036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20368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DIAGRAMA DE COMPORTAMIENTO INDIVIDUAL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FFCC"/>
            </a:solidFill>
            <a:ln>
              <a:noFill/>
            </a:ln>
            <a:effectLst/>
          </c:spPr>
          <c:cat>
            <c:numRef>
              <c:f>GRÁFICOS!$G$4:$G$13</c:f>
              <c:numCache>
                <c:formatCode>d\-mmm</c:formatCode>
                <c:ptCount val="10"/>
                <c:pt idx="0">
                  <c:v>44620</c:v>
                </c:pt>
                <c:pt idx="1">
                  <c:v>44681</c:v>
                </c:pt>
                <c:pt idx="2">
                  <c:v>44742</c:v>
                </c:pt>
                <c:pt idx="3">
                  <c:v>44804</c:v>
                </c:pt>
                <c:pt idx="4">
                  <c:v>44865</c:v>
                </c:pt>
                <c:pt idx="5">
                  <c:v>44926</c:v>
                </c:pt>
              </c:numCache>
            </c:numRef>
          </c:cat>
          <c:val>
            <c:numRef>
              <c:f>GRÁFICOS!$B$4:$B$13</c:f>
              <c:numCache>
                <c:formatCode>General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A-49B3-86FB-6A908EDDBB2A}"/>
            </c:ext>
          </c:extLst>
        </c:ser>
        <c:ser>
          <c:idx val="1"/>
          <c:order val="1"/>
          <c:spPr>
            <a:solidFill>
              <a:srgbClr val="FFCC66"/>
            </a:solidFill>
            <a:ln>
              <a:noFill/>
            </a:ln>
            <a:effectLst/>
          </c:spPr>
          <c:cat>
            <c:numRef>
              <c:f>GRÁFICOS!$G$4:$G$13</c:f>
              <c:numCache>
                <c:formatCode>d\-mmm</c:formatCode>
                <c:ptCount val="10"/>
                <c:pt idx="0">
                  <c:v>44620</c:v>
                </c:pt>
                <c:pt idx="1">
                  <c:v>44681</c:v>
                </c:pt>
                <c:pt idx="2">
                  <c:v>44742</c:v>
                </c:pt>
                <c:pt idx="3">
                  <c:v>44804</c:v>
                </c:pt>
                <c:pt idx="4">
                  <c:v>44865</c:v>
                </c:pt>
                <c:pt idx="5">
                  <c:v>44926</c:v>
                </c:pt>
              </c:numCache>
            </c:numRef>
          </c:cat>
          <c:val>
            <c:numRef>
              <c:f>GRÁFICOS!$C$4:$C$13</c:f>
              <c:numCache>
                <c:formatCode>General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A-49B3-86FB-6A908EDDBB2A}"/>
            </c:ext>
          </c:extLst>
        </c:ser>
        <c:ser>
          <c:idx val="2"/>
          <c:order val="2"/>
          <c:spPr>
            <a:solidFill>
              <a:srgbClr val="FFCCCC"/>
            </a:solidFill>
            <a:ln>
              <a:noFill/>
            </a:ln>
            <a:effectLst/>
          </c:spPr>
          <c:cat>
            <c:numRef>
              <c:f>GRÁFICOS!$G$4:$G$13</c:f>
              <c:numCache>
                <c:formatCode>d\-mmm</c:formatCode>
                <c:ptCount val="10"/>
                <c:pt idx="0">
                  <c:v>44620</c:v>
                </c:pt>
                <c:pt idx="1">
                  <c:v>44681</c:v>
                </c:pt>
                <c:pt idx="2">
                  <c:v>44742</c:v>
                </c:pt>
                <c:pt idx="3">
                  <c:v>44804</c:v>
                </c:pt>
                <c:pt idx="4">
                  <c:v>44865</c:v>
                </c:pt>
                <c:pt idx="5">
                  <c:v>44926</c:v>
                </c:pt>
              </c:numCache>
            </c:numRef>
          </c:cat>
          <c:val>
            <c:numRef>
              <c:f>GRÁFICOS!$D$4:$D$13</c:f>
              <c:numCache>
                <c:formatCode>General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A-49B3-86FB-6A908EDDBB2A}"/>
            </c:ext>
          </c:extLst>
        </c:ser>
        <c:ser>
          <c:idx val="3"/>
          <c:order val="3"/>
          <c:spPr>
            <a:solidFill>
              <a:srgbClr val="FF5050"/>
            </a:solidFill>
            <a:ln>
              <a:noFill/>
            </a:ln>
            <a:effectLst/>
          </c:spPr>
          <c:cat>
            <c:numRef>
              <c:f>GRÁFICOS!$G$4:$G$13</c:f>
              <c:numCache>
                <c:formatCode>d\-mmm</c:formatCode>
                <c:ptCount val="10"/>
                <c:pt idx="0">
                  <c:v>44620</c:v>
                </c:pt>
                <c:pt idx="1">
                  <c:v>44681</c:v>
                </c:pt>
                <c:pt idx="2">
                  <c:v>44742</c:v>
                </c:pt>
                <c:pt idx="3">
                  <c:v>44804</c:v>
                </c:pt>
                <c:pt idx="4">
                  <c:v>44865</c:v>
                </c:pt>
                <c:pt idx="5">
                  <c:v>44926</c:v>
                </c:pt>
              </c:numCache>
            </c:numRef>
          </c:cat>
          <c:val>
            <c:numRef>
              <c:f>GRÁFICOS!$E$4:$E$13</c:f>
              <c:numCache>
                <c:formatCode>General</c:formatCode>
                <c:ptCount val="10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EA-49B3-86FB-6A908EDDB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5257616"/>
        <c:axId val="1975258448"/>
      </c:areaChart>
      <c:lineChart>
        <c:grouping val="standard"/>
        <c:varyColors val="0"/>
        <c:ser>
          <c:idx val="4"/>
          <c:order val="4"/>
          <c:tx>
            <c:strRef>
              <c:f>GRÁFICOS!$H$3</c:f>
              <c:strCache>
                <c:ptCount val="1"/>
                <c:pt idx="0">
                  <c:v>R_1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GRÁFICOS!$H$4:$H$13</c:f>
              <c:numCache>
                <c:formatCode>General</c:formatCode>
                <c:ptCount val="10"/>
                <c:pt idx="0">
                  <c:v>80</c:v>
                </c:pt>
                <c:pt idx="1">
                  <c:v>75</c:v>
                </c:pt>
                <c:pt idx="2">
                  <c:v>50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EA-49B3-86FB-6A908EDDBB2A}"/>
            </c:ext>
          </c:extLst>
        </c:ser>
        <c:ser>
          <c:idx val="5"/>
          <c:order val="5"/>
          <c:tx>
            <c:strRef>
              <c:f>GRÁFICOS!$I$3</c:f>
              <c:strCache>
                <c:ptCount val="1"/>
                <c:pt idx="0">
                  <c:v>R_2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GRÁFICOS!$I$4:$I$13</c:f>
              <c:numCache>
                <c:formatCode>General</c:formatCode>
                <c:ptCount val="10"/>
                <c:pt idx="0">
                  <c:v>84</c:v>
                </c:pt>
                <c:pt idx="1">
                  <c:v>72</c:v>
                </c:pt>
                <c:pt idx="2">
                  <c:v>58</c:v>
                </c:pt>
                <c:pt idx="3">
                  <c:v>75</c:v>
                </c:pt>
                <c:pt idx="4">
                  <c:v>50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EA-49B3-86FB-6A908EDDBB2A}"/>
            </c:ext>
          </c:extLst>
        </c:ser>
        <c:ser>
          <c:idx val="6"/>
          <c:order val="6"/>
          <c:tx>
            <c:strRef>
              <c:f>GRÁFICOS!$J$3</c:f>
              <c:strCache>
                <c:ptCount val="1"/>
                <c:pt idx="0">
                  <c:v>R_3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val>
            <c:numRef>
              <c:f>GRÁFICOS!$J$4:$J$13</c:f>
              <c:numCache>
                <c:formatCode>General</c:formatCode>
                <c:ptCount val="10"/>
                <c:pt idx="0">
                  <c:v>66</c:v>
                </c:pt>
                <c:pt idx="1">
                  <c:v>66</c:v>
                </c:pt>
                <c:pt idx="2">
                  <c:v>50</c:v>
                </c:pt>
                <c:pt idx="3">
                  <c:v>72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EA-49B3-86FB-6A908EDDB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257616"/>
        <c:axId val="1975258448"/>
      </c:lineChart>
      <c:catAx>
        <c:axId val="197525761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75258448"/>
        <c:crosses val="autoZero"/>
        <c:auto val="0"/>
        <c:lblAlgn val="ctr"/>
        <c:lblOffset val="100"/>
        <c:noMultiLvlLbl val="0"/>
      </c:catAx>
      <c:valAx>
        <c:axId val="1975258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7525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30481</xdr:colOff>
      <xdr:row>12</xdr:row>
      <xdr:rowOff>121920</xdr:rowOff>
    </xdr:from>
    <xdr:to>
      <xdr:col>21</xdr:col>
      <xdr:colOff>701041</xdr:colOff>
      <xdr:row>29</xdr:row>
      <xdr:rowOff>163830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A9CBE0-D3FD-4E98-8587-2985549A6939}"/>
            </a:ext>
          </a:extLst>
        </xdr:cNvPr>
        <xdr:cNvGrpSpPr/>
      </xdr:nvGrpSpPr>
      <xdr:grpSpPr>
        <a:xfrm>
          <a:off x="4659631" y="3446145"/>
          <a:ext cx="8995410" cy="4575810"/>
          <a:chOff x="14851381" y="240030"/>
          <a:chExt cx="9235440" cy="4705350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42BD0D1E-1C05-B21C-D349-BC938A0778FA}"/>
              </a:ext>
            </a:extLst>
          </xdr:cNvPr>
          <xdr:cNvGraphicFramePr/>
        </xdr:nvGraphicFramePr>
        <xdr:xfrm>
          <a:off x="14851381" y="240030"/>
          <a:ext cx="9235440" cy="47053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uadroTexto 1">
            <a:extLst>
              <a:ext uri="{FF2B5EF4-FFF2-40B4-BE49-F238E27FC236}">
                <a16:creationId xmlns:a16="http://schemas.microsoft.com/office/drawing/2014/main" id="{501EF900-51C6-B302-E019-AFD137E3D790}"/>
              </a:ext>
            </a:extLst>
          </xdr:cNvPr>
          <xdr:cNvSpPr txBox="1"/>
        </xdr:nvSpPr>
        <xdr:spPr>
          <a:xfrm>
            <a:off x="19231073" y="2644140"/>
            <a:ext cx="1708688" cy="38100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PE" sz="1400" b="1">
                <a:solidFill>
                  <a:srgbClr val="FFC000"/>
                </a:solidFill>
              </a:rPr>
              <a:t>RIESGO MEDIO</a:t>
            </a:r>
          </a:p>
        </xdr:txBody>
      </xdr:sp>
      <xdr:sp macro="" textlink="">
        <xdr:nvSpPr>
          <xdr:cNvPr id="5" name="CuadroTexto 1">
            <a:extLst>
              <a:ext uri="{FF2B5EF4-FFF2-40B4-BE49-F238E27FC236}">
                <a16:creationId xmlns:a16="http://schemas.microsoft.com/office/drawing/2014/main" id="{9BF69344-E80D-9DBF-5051-60BD6545A9FB}"/>
              </a:ext>
            </a:extLst>
          </xdr:cNvPr>
          <xdr:cNvSpPr txBox="1"/>
        </xdr:nvSpPr>
        <xdr:spPr>
          <a:xfrm>
            <a:off x="16593185" y="3718560"/>
            <a:ext cx="1843881" cy="43434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PE" sz="1400" b="1">
                <a:solidFill>
                  <a:srgbClr val="00FF99"/>
                </a:solidFill>
              </a:rPr>
              <a:t>RIESGO</a:t>
            </a:r>
            <a:r>
              <a:rPr lang="es-PE" sz="1400" b="1" baseline="0">
                <a:solidFill>
                  <a:srgbClr val="00FF99"/>
                </a:solidFill>
              </a:rPr>
              <a:t> BAJO</a:t>
            </a:r>
            <a:endParaRPr lang="es-PE" sz="1400" b="1">
              <a:solidFill>
                <a:srgbClr val="00FF99"/>
              </a:solidFill>
            </a:endParaRPr>
          </a:p>
        </xdr:txBody>
      </xdr:sp>
    </xdr:grpSp>
    <xdr:clientData/>
  </xdr:twoCellAnchor>
  <xdr:twoCellAnchor>
    <xdr:from>
      <xdr:col>14</xdr:col>
      <xdr:colOff>950741</xdr:colOff>
      <xdr:row>43</xdr:row>
      <xdr:rowOff>2344</xdr:rowOff>
    </xdr:from>
    <xdr:to>
      <xdr:col>25</xdr:col>
      <xdr:colOff>661181</xdr:colOff>
      <xdr:row>60</xdr:row>
      <xdr:rowOff>124264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CD8355B-31D7-4F49-9580-1B236198E9FA}"/>
            </a:ext>
          </a:extLst>
        </xdr:cNvPr>
        <xdr:cNvGrpSpPr/>
      </xdr:nvGrpSpPr>
      <xdr:grpSpPr>
        <a:xfrm>
          <a:off x="8494541" y="11594269"/>
          <a:ext cx="8740140" cy="4655820"/>
          <a:chOff x="5262103" y="6659880"/>
          <a:chExt cx="8671560" cy="4785360"/>
        </a:xfrm>
      </xdr:grpSpPr>
      <xdr:graphicFrame macro="">
        <xdr:nvGraphicFramePr>
          <xdr:cNvPr id="7" name="Gráfico 6">
            <a:extLst>
              <a:ext uri="{FF2B5EF4-FFF2-40B4-BE49-F238E27FC236}">
                <a16:creationId xmlns:a16="http://schemas.microsoft.com/office/drawing/2014/main" id="{7C09708A-D0E2-AACB-85D2-3DD6425C5E46}"/>
              </a:ext>
            </a:extLst>
          </xdr:cNvPr>
          <xdr:cNvGraphicFramePr/>
        </xdr:nvGraphicFramePr>
        <xdr:xfrm>
          <a:off x="5262103" y="6659880"/>
          <a:ext cx="8671560" cy="47853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8" name="Imagen 7">
            <a:extLst>
              <a:ext uri="{FF2B5EF4-FFF2-40B4-BE49-F238E27FC236}">
                <a16:creationId xmlns:a16="http://schemas.microsoft.com/office/drawing/2014/main" id="{320BFEDA-B157-881D-C809-84BA08B1B1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277579" y="9273540"/>
            <a:ext cx="3243353" cy="111566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0.7388</cdr:x>
      <cdr:y>0.43806</cdr:y>
    </cdr:from>
    <cdr:to>
      <cdr:x>0.86716</cdr:x>
      <cdr:y>0.52065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823189" y="2061209"/>
          <a:ext cx="1185461" cy="388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E" sz="1400" b="1">
              <a:solidFill>
                <a:srgbClr val="FF9999"/>
              </a:solidFill>
            </a:rPr>
            <a:t>RIESGO ALTO</a:t>
          </a:r>
        </a:p>
      </cdr:txBody>
    </cdr:sp>
  </cdr:relSizeAnchor>
  <cdr:relSizeAnchor xmlns:cdr="http://schemas.openxmlformats.org/drawingml/2006/chartDrawing">
    <cdr:from>
      <cdr:x>0.62596</cdr:x>
      <cdr:y>0.13064</cdr:y>
    </cdr:from>
    <cdr:to>
      <cdr:x>0.79125</cdr:x>
      <cdr:y>0.22295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00000000-0008-0000-0300-000006000000}"/>
            </a:ext>
          </a:extLst>
        </cdr:cNvPr>
        <cdr:cNvSpPr txBox="1"/>
      </cdr:nvSpPr>
      <cdr:spPr>
        <a:xfrm xmlns:a="http://schemas.openxmlformats.org/drawingml/2006/main">
          <a:off x="5781009" y="614691"/>
          <a:ext cx="1526526" cy="434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sz="1400" b="1">
              <a:solidFill>
                <a:srgbClr val="FF0000"/>
              </a:solidFill>
            </a:rPr>
            <a:t>RIESGO</a:t>
          </a:r>
          <a:r>
            <a:rPr lang="es-PE" sz="1400" b="1" baseline="0">
              <a:solidFill>
                <a:srgbClr val="FF0000"/>
              </a:solidFill>
            </a:rPr>
            <a:t> MUY ALTO</a:t>
          </a:r>
          <a:endParaRPr lang="es-PE" sz="14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106680</xdr:colOff>
      <xdr:row>14</xdr:row>
      <xdr:rowOff>205740</xdr:rowOff>
    </xdr:from>
    <xdr:to>
      <xdr:col>17</xdr:col>
      <xdr:colOff>685800</xdr:colOff>
      <xdr:row>32</xdr:row>
      <xdr:rowOff>167640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67ED9B-3F04-17C4-D724-2559BA865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358140</xdr:colOff>
      <xdr:row>14</xdr:row>
      <xdr:rowOff>72390</xdr:rowOff>
    </xdr:from>
    <xdr:to>
      <xdr:col>26</xdr:col>
      <xdr:colOff>137160</xdr:colOff>
      <xdr:row>31</xdr:row>
      <xdr:rowOff>182880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51AEDECD-EEC7-3103-E231-CE6120223BFD}"/>
            </a:ext>
          </a:extLst>
        </xdr:cNvPr>
        <xdr:cNvGrpSpPr/>
      </xdr:nvGrpSpPr>
      <xdr:grpSpPr>
        <a:xfrm>
          <a:off x="10749915" y="3672840"/>
          <a:ext cx="6722745" cy="4482465"/>
          <a:chOff x="10172700" y="102870"/>
          <a:chExt cx="6911340" cy="4514850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1DCAE110-8624-0B36-453E-DB041DE008E1}"/>
              </a:ext>
            </a:extLst>
          </xdr:cNvPr>
          <xdr:cNvGraphicFramePr/>
        </xdr:nvGraphicFramePr>
        <xdr:xfrm>
          <a:off x="10172700" y="102870"/>
          <a:ext cx="6911340" cy="4514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78B0246B-27B2-996C-A58A-9DF9A6579B48}"/>
              </a:ext>
            </a:extLst>
          </xdr:cNvPr>
          <xdr:cNvSpPr txBox="1"/>
        </xdr:nvSpPr>
        <xdr:spPr>
          <a:xfrm>
            <a:off x="14378940" y="662940"/>
            <a:ext cx="2286000" cy="2895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RIESGO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MUY ALTO - RMA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12766B5-205F-4C7B-BC54-0BB46BFAB3B7}"/>
              </a:ext>
            </a:extLst>
          </xdr:cNvPr>
          <xdr:cNvSpPr txBox="1"/>
        </xdr:nvSpPr>
        <xdr:spPr>
          <a:xfrm>
            <a:off x="14828520" y="1943100"/>
            <a:ext cx="1821180" cy="2895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RIESGO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ALTO - RA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62F81104-FEBC-47D8-9CC7-A0BC2F0CC5D3}"/>
              </a:ext>
            </a:extLst>
          </xdr:cNvPr>
          <xdr:cNvSpPr txBox="1"/>
        </xdr:nvSpPr>
        <xdr:spPr>
          <a:xfrm>
            <a:off x="14798040" y="2712720"/>
            <a:ext cx="1821180" cy="2895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RIESGO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MEDIO - RM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7FB6BA37-5D38-436A-8F66-A687E1E32148}"/>
              </a:ext>
            </a:extLst>
          </xdr:cNvPr>
          <xdr:cNvSpPr txBox="1"/>
        </xdr:nvSpPr>
        <xdr:spPr>
          <a:xfrm>
            <a:off x="14836140" y="3276600"/>
            <a:ext cx="1821180" cy="2895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RIESGO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BAJO - RB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1</xdr:row>
      <xdr:rowOff>51406</xdr:rowOff>
    </xdr:from>
    <xdr:to>
      <xdr:col>5</xdr:col>
      <xdr:colOff>506185</xdr:colOff>
      <xdr:row>3</xdr:row>
      <xdr:rowOff>234346</xdr:rowOff>
    </xdr:to>
    <xdr:pic>
      <xdr:nvPicPr>
        <xdr:cNvPr id="3" name="Imagen 2" descr="Resultado de imagen para sunass">
          <a:extLst>
            <a:ext uri="{FF2B5EF4-FFF2-40B4-BE49-F238E27FC236}">
              <a16:creationId xmlns:a16="http://schemas.microsoft.com/office/drawing/2014/main" id="{69438A62-2A28-4CCD-8903-412BBF3A1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6" b="29085"/>
        <a:stretch>
          <a:fillRect/>
        </a:stretch>
      </xdr:blipFill>
      <xdr:spPr bwMode="auto">
        <a:xfrm>
          <a:off x="606425" y="327631"/>
          <a:ext cx="1642835" cy="759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paz/AppData/Local/Temp/Rar$DIa0.336/FORMATO%20DE%20REGISTRO%20GENE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paz/AppData/Local/Temp/Rar$DIa0.336/FORMATOS%20DE%20REGIST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DE CONTEXTO"/>
      <sheetName val="Base de Actividades Operativas"/>
      <sheetName val="ACCIONES ESTRATÉGICAS"/>
      <sheetName val="ACTIVIDADES OPERATIVAS"/>
      <sheetName val="PARTES INTERESADAS"/>
      <sheetName val="UNIDAD DE ORGANIZACIÓN"/>
      <sheetName val="DATOS"/>
      <sheetName val="REGISTRO DE RIESGOS"/>
      <sheetName val="MATRICES"/>
      <sheetName val="R_1"/>
      <sheetName val="R_2"/>
      <sheetName val="R_3"/>
      <sheetName val="R_4"/>
      <sheetName val="R_5"/>
      <sheetName val="R_6"/>
      <sheetName val="R_7"/>
      <sheetName val="R_8"/>
      <sheetName val="R_9"/>
      <sheetName val="R_10"/>
      <sheetName val="R_11"/>
      <sheetName val="R_12"/>
      <sheetName val="R_13"/>
      <sheetName val="R_14"/>
      <sheetName val="R_15"/>
      <sheetName val="R_16"/>
      <sheetName val="R_17"/>
      <sheetName val="R_18"/>
      <sheetName val="R_19"/>
      <sheetName val="R_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3">
          <cell r="G13" t="str">
            <v>OAJ</v>
          </cell>
          <cell r="I13" t="str">
            <v>Postores con intenciones de soborno</v>
          </cell>
          <cell r="J13" t="str">
            <v>AEI.04.02 - AEI.04.03 - AEI.04.04 - AEI.02.02 - AEI.02.03 - AEI.03.01 - AEI.04.07 - AEI.04.07 - AEI.04.08 -  AEI.04.09</v>
          </cell>
          <cell r="K13" t="str">
            <v>OGA/María Linares</v>
          </cell>
          <cell r="L13">
            <v>10</v>
          </cell>
          <cell r="M13">
            <v>8</v>
          </cell>
          <cell r="N13">
            <v>80</v>
          </cell>
          <cell r="O13">
            <v>80</v>
          </cell>
          <cell r="P13" t="str">
            <v>RMA</v>
          </cell>
          <cell r="Q13" t="str">
            <v>Alta</v>
          </cell>
          <cell r="R13" t="str">
            <v>Sí</v>
          </cell>
          <cell r="T13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13">
            <v>44691</v>
          </cell>
          <cell r="V13">
            <v>44717</v>
          </cell>
          <cell r="W13" t="str">
            <v>AEI.04.02</v>
          </cell>
          <cell r="X13" t="str">
            <v>AEI.04.03</v>
          </cell>
          <cell r="Y13" t="str">
            <v>AEI.04.04</v>
          </cell>
          <cell r="Z13" t="str">
            <v>AEI.02.02</v>
          </cell>
          <cell r="AA13" t="str">
            <v>AEI.02.03</v>
          </cell>
          <cell r="AB13">
            <v>0.2</v>
          </cell>
          <cell r="AC13">
            <v>0.2</v>
          </cell>
          <cell r="AD13">
            <v>0.2</v>
          </cell>
          <cell r="AE13">
            <v>0.2</v>
          </cell>
          <cell r="AF13">
            <v>0.2</v>
          </cell>
          <cell r="AG13">
            <v>1</v>
          </cell>
          <cell r="AH13">
            <v>8</v>
          </cell>
          <cell r="AI13">
            <v>10</v>
          </cell>
          <cell r="AJ13">
            <v>4</v>
          </cell>
          <cell r="AK13">
            <v>8</v>
          </cell>
          <cell r="AL13">
            <v>10</v>
          </cell>
          <cell r="AM13" t="str">
            <v>Definir las caracterísitcas y contenidos del taller</v>
          </cell>
          <cell r="AN13" t="str">
            <v>Elaborar la lista de participantes</v>
          </cell>
          <cell r="AO13" t="str">
            <v>Elaborar los TDR</v>
          </cell>
          <cell r="AP13" t="str">
            <v>Desarrollar los talleres</v>
          </cell>
          <cell r="AQ13" t="str">
            <v>Elaborar informe final</v>
          </cell>
          <cell r="AR13">
            <v>0.2</v>
          </cell>
          <cell r="AS13">
            <v>0.1</v>
          </cell>
          <cell r="AT13">
            <v>0.1</v>
          </cell>
          <cell r="AU13">
            <v>0.4</v>
          </cell>
          <cell r="AV13">
            <v>0.2</v>
          </cell>
          <cell r="AW13" t="str">
            <v>OTRO</v>
          </cell>
        </row>
        <row r="14">
          <cell r="G14" t="str">
            <v>OAJ</v>
          </cell>
          <cell r="H14" t="str">
            <v>Riesgo negativo: Amenaza</v>
          </cell>
          <cell r="I14" t="str">
            <v>Postores con intenciones de soborno</v>
          </cell>
          <cell r="J14" t="str">
            <v>AEI.04.02 - AEI.04.03 - AEI.04.04 - AEI.01.03 - AEI.02.03 - AEI.04.05  - AEI.04.07 - AEI.04.07 - AEI.04.08 -  AEI.04.09</v>
          </cell>
          <cell r="K14" t="str">
            <v>OGA/Mauricio Paredes</v>
          </cell>
          <cell r="L14">
            <v>6</v>
          </cell>
          <cell r="M14">
            <v>8</v>
          </cell>
          <cell r="N14">
            <v>48</v>
          </cell>
          <cell r="O14">
            <v>48</v>
          </cell>
          <cell r="P14" t="str">
            <v>RA</v>
          </cell>
          <cell r="Q14" t="str">
            <v>Media</v>
          </cell>
          <cell r="R14" t="str">
            <v>No</v>
          </cell>
          <cell r="S14" t="str">
            <v>Mitigar</v>
          </cell>
          <cell r="T14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14">
            <v>44691</v>
          </cell>
          <cell r="V14">
            <v>44717</v>
          </cell>
          <cell r="W14" t="str">
            <v>AEI.04.02</v>
          </cell>
          <cell r="X14" t="str">
            <v>AEI.04.03</v>
          </cell>
          <cell r="Y14" t="str">
            <v>AEI.04.04</v>
          </cell>
          <cell r="Z14" t="str">
            <v>AEI.01.03</v>
          </cell>
          <cell r="AA14" t="str">
            <v>AEI.02.03</v>
          </cell>
          <cell r="AB14">
            <v>0.2</v>
          </cell>
          <cell r="AC14">
            <v>0.2</v>
          </cell>
          <cell r="AD14">
            <v>0.2</v>
          </cell>
          <cell r="AE14">
            <v>0.2</v>
          </cell>
          <cell r="AF14">
            <v>0.2</v>
          </cell>
          <cell r="AG14">
            <v>1</v>
          </cell>
          <cell r="AH14">
            <v>6</v>
          </cell>
          <cell r="AI14">
            <v>8</v>
          </cell>
          <cell r="AJ14">
            <v>8</v>
          </cell>
          <cell r="AK14">
            <v>8</v>
          </cell>
          <cell r="AL14">
            <v>10</v>
          </cell>
          <cell r="AM14" t="str">
            <v>Definir las caracterísitcas y contenidos del taller</v>
          </cell>
          <cell r="AN14" t="str">
            <v>Elaborar la lista de participantes</v>
          </cell>
          <cell r="AO14" t="str">
            <v>Elaborar los TDR</v>
          </cell>
          <cell r="AP14" t="str">
            <v>Desarrollar los talleres</v>
          </cell>
          <cell r="AQ14" t="str">
            <v>Elaborar informe final</v>
          </cell>
          <cell r="AR14">
            <v>0.2</v>
          </cell>
          <cell r="AS14">
            <v>0.1</v>
          </cell>
          <cell r="AT14">
            <v>0.1</v>
          </cell>
          <cell r="AU14">
            <v>0.4</v>
          </cell>
          <cell r="AV14">
            <v>0.2</v>
          </cell>
        </row>
        <row r="15">
          <cell r="G15" t="str">
            <v>OAJ</v>
          </cell>
          <cell r="H15" t="str">
            <v>Riesgo negativo: Amenaza</v>
          </cell>
          <cell r="I15" t="str">
            <v>Postores con intenciones de soborno</v>
          </cell>
          <cell r="J15" t="str">
            <v>AEI.04.02 - AEI.04.03 - AEI.04.04 - AEI.01.03 - AEI.02.03 - AEI.04.05  - AEI.04.07 - AEI.04.07 - AEI.04.08 -  AEI.04.09</v>
          </cell>
          <cell r="K15" t="str">
            <v>OGA/Justo Buendía</v>
          </cell>
          <cell r="L15">
            <v>6</v>
          </cell>
          <cell r="M15">
            <v>8</v>
          </cell>
          <cell r="N15">
            <v>48</v>
          </cell>
          <cell r="O15">
            <v>48</v>
          </cell>
          <cell r="P15" t="str">
            <v>RA</v>
          </cell>
          <cell r="Q15" t="str">
            <v>Media</v>
          </cell>
          <cell r="R15" t="str">
            <v>No</v>
          </cell>
          <cell r="S15" t="str">
            <v>Mitigar</v>
          </cell>
          <cell r="T15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15">
            <v>44691</v>
          </cell>
          <cell r="V15">
            <v>44717</v>
          </cell>
          <cell r="W15" t="str">
            <v>AEI.04.02</v>
          </cell>
          <cell r="X15" t="str">
            <v>AEI.04.03</v>
          </cell>
          <cell r="Y15" t="str">
            <v>AEI.04.04</v>
          </cell>
          <cell r="Z15" t="str">
            <v>AEI.01.03</v>
          </cell>
          <cell r="AA15" t="str">
            <v>AEI.02.03</v>
          </cell>
          <cell r="AB15">
            <v>0.2</v>
          </cell>
          <cell r="AC15">
            <v>0.2</v>
          </cell>
          <cell r="AD15">
            <v>0.2</v>
          </cell>
          <cell r="AE15">
            <v>0.2</v>
          </cell>
          <cell r="AF15">
            <v>0.2</v>
          </cell>
          <cell r="AG15">
            <v>1</v>
          </cell>
          <cell r="AH15">
            <v>6</v>
          </cell>
          <cell r="AI15">
            <v>8</v>
          </cell>
          <cell r="AJ15">
            <v>8</v>
          </cell>
          <cell r="AK15">
            <v>8</v>
          </cell>
          <cell r="AL15">
            <v>10</v>
          </cell>
          <cell r="AM15" t="str">
            <v>Definir las caracterísitcas y contenidos del taller</v>
          </cell>
          <cell r="AN15" t="str">
            <v>Elaborar la lista de participantes</v>
          </cell>
          <cell r="AO15" t="str">
            <v>Elaborar los TDR</v>
          </cell>
          <cell r="AP15" t="str">
            <v>Desarrollar los talleres</v>
          </cell>
          <cell r="AQ15" t="str">
            <v>Elaborar informe final</v>
          </cell>
          <cell r="AR15">
            <v>0.2</v>
          </cell>
          <cell r="AS15">
            <v>0.1</v>
          </cell>
          <cell r="AT15">
            <v>0.1</v>
          </cell>
          <cell r="AU15">
            <v>0.4</v>
          </cell>
          <cell r="AV15">
            <v>0.2</v>
          </cell>
        </row>
        <row r="16">
          <cell r="G16" t="str">
            <v>OAJ</v>
          </cell>
          <cell r="H16" t="str">
            <v>Riesgo negativo: Amenaza</v>
          </cell>
          <cell r="I16" t="str">
            <v>Postores con intenciones de soborno</v>
          </cell>
          <cell r="J16" t="str">
            <v>AEI.04.02 - AEI.04.03 - AEI.04.04 - AEI.01.03 - AEI.02.03 - AEI.04.05  - AEI.04.07 - AEI.04.07 - AEI.04.08 -  AEI.04.09</v>
          </cell>
          <cell r="K16" t="str">
            <v>OGA/Justo Buendía</v>
          </cell>
          <cell r="L16">
            <v>6</v>
          </cell>
          <cell r="M16">
            <v>8</v>
          </cell>
          <cell r="N16">
            <v>48</v>
          </cell>
          <cell r="O16">
            <v>48</v>
          </cell>
          <cell r="P16" t="str">
            <v>RA</v>
          </cell>
          <cell r="Q16" t="str">
            <v>Media</v>
          </cell>
          <cell r="R16" t="str">
            <v>No</v>
          </cell>
          <cell r="S16" t="str">
            <v>Mitigar</v>
          </cell>
          <cell r="T16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16">
            <v>44691</v>
          </cell>
          <cell r="V16">
            <v>44717</v>
          </cell>
          <cell r="W16" t="str">
            <v>AEI.04.02</v>
          </cell>
          <cell r="X16" t="str">
            <v>AEI.04.03</v>
          </cell>
          <cell r="Y16" t="str">
            <v>AEI.04.04</v>
          </cell>
          <cell r="Z16" t="str">
            <v>AEI.01.03</v>
          </cell>
          <cell r="AA16" t="str">
            <v>AEI.02.03</v>
          </cell>
          <cell r="AB16">
            <v>0.2</v>
          </cell>
          <cell r="AC16">
            <v>0.2</v>
          </cell>
          <cell r="AD16">
            <v>0.2</v>
          </cell>
          <cell r="AE16">
            <v>0.2</v>
          </cell>
          <cell r="AF16">
            <v>0.2</v>
          </cell>
          <cell r="AG16">
            <v>1</v>
          </cell>
          <cell r="AH16">
            <v>6</v>
          </cell>
          <cell r="AI16">
            <v>8</v>
          </cell>
          <cell r="AJ16">
            <v>8</v>
          </cell>
          <cell r="AK16">
            <v>8</v>
          </cell>
          <cell r="AL16">
            <v>10</v>
          </cell>
          <cell r="AM16" t="str">
            <v>Definir las caracterísitcas y contenidos del taller</v>
          </cell>
          <cell r="AN16" t="str">
            <v>Elaborar la lista de participantes</v>
          </cell>
          <cell r="AO16" t="str">
            <v>Elaborar los TDR</v>
          </cell>
          <cell r="AP16" t="str">
            <v>Desarrollar los talleres</v>
          </cell>
          <cell r="AQ16" t="str">
            <v>Elaborar informe final</v>
          </cell>
          <cell r="AR16">
            <v>0.2</v>
          </cell>
          <cell r="AS16">
            <v>0.1</v>
          </cell>
          <cell r="AT16">
            <v>0.1</v>
          </cell>
          <cell r="AU16">
            <v>0.4</v>
          </cell>
          <cell r="AV16">
            <v>0.2</v>
          </cell>
        </row>
        <row r="17">
          <cell r="G17" t="str">
            <v>OAJ</v>
          </cell>
          <cell r="H17" t="str">
            <v>Riesgo negativo: Amenaza</v>
          </cell>
          <cell r="I17" t="str">
            <v>Postores con intenciones de soborno</v>
          </cell>
          <cell r="J17" t="str">
            <v>AEI.04.02 - AEI.04.03 - AEI.04.04 - AEI.01.03 - AEI.02.03 - AEI.04.05  - AEI.04.07 - AEI.04.07 - AEI.04.08 -  AEI.04.09</v>
          </cell>
          <cell r="K17" t="str">
            <v>OGA/Justo Buendía</v>
          </cell>
          <cell r="L17">
            <v>6</v>
          </cell>
          <cell r="M17">
            <v>8</v>
          </cell>
          <cell r="N17">
            <v>48</v>
          </cell>
          <cell r="O17">
            <v>48</v>
          </cell>
          <cell r="P17" t="str">
            <v>RA</v>
          </cell>
          <cell r="Q17" t="str">
            <v>Media</v>
          </cell>
          <cell r="R17" t="str">
            <v>No</v>
          </cell>
          <cell r="S17" t="str">
            <v>Mitigar</v>
          </cell>
          <cell r="T17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17">
            <v>44691</v>
          </cell>
          <cell r="V17">
            <v>44717</v>
          </cell>
          <cell r="W17" t="str">
            <v>AEI.04.02</v>
          </cell>
          <cell r="X17" t="str">
            <v>AEI.04.03</v>
          </cell>
          <cell r="Y17" t="str">
            <v>AEI.04.04</v>
          </cell>
          <cell r="Z17" t="str">
            <v>AEI.01.03</v>
          </cell>
          <cell r="AA17" t="str">
            <v>AEI.02.03</v>
          </cell>
          <cell r="AB17">
            <v>0.2</v>
          </cell>
          <cell r="AC17">
            <v>0.2</v>
          </cell>
          <cell r="AD17">
            <v>0.2</v>
          </cell>
          <cell r="AE17">
            <v>0.2</v>
          </cell>
          <cell r="AF17">
            <v>0.2</v>
          </cell>
          <cell r="AG17">
            <v>1</v>
          </cell>
          <cell r="AH17">
            <v>6</v>
          </cell>
          <cell r="AI17">
            <v>8</v>
          </cell>
          <cell r="AJ17">
            <v>8</v>
          </cell>
          <cell r="AK17">
            <v>8</v>
          </cell>
          <cell r="AL17">
            <v>10</v>
          </cell>
          <cell r="AM17" t="str">
            <v>Definir las caracterísitcas y contenidos del taller</v>
          </cell>
          <cell r="AN17" t="str">
            <v>Elaborar la lista de participantes</v>
          </cell>
          <cell r="AO17" t="str">
            <v>Elaborar los TDR</v>
          </cell>
          <cell r="AP17" t="str">
            <v>Desarrollar los talleres</v>
          </cell>
          <cell r="AQ17" t="str">
            <v>Elaborar informe final</v>
          </cell>
          <cell r="AR17">
            <v>0.2</v>
          </cell>
          <cell r="AS17">
            <v>0.1</v>
          </cell>
          <cell r="AT17">
            <v>0.1</v>
          </cell>
          <cell r="AU17">
            <v>0.4</v>
          </cell>
          <cell r="AV17">
            <v>0.2</v>
          </cell>
        </row>
        <row r="18">
          <cell r="G18" t="str">
            <v>OAJ</v>
          </cell>
          <cell r="H18" t="str">
            <v>Riesgo negativo: Amenaza</v>
          </cell>
          <cell r="I18" t="str">
            <v>Postores con intenciones de soborno</v>
          </cell>
          <cell r="J18" t="str">
            <v>AEI.04.02 - AEI.04.03 - AEI.04.04 - AEI.01.03 - AEI.02.03 - AEI.04.05  - AEI.04.07 - AEI.04.07 - AEI.04.08 -  AEI.04.09</v>
          </cell>
          <cell r="K18" t="str">
            <v>OGA/Justo Buendía</v>
          </cell>
          <cell r="L18">
            <v>6</v>
          </cell>
          <cell r="M18">
            <v>8</v>
          </cell>
          <cell r="N18">
            <v>48</v>
          </cell>
          <cell r="O18">
            <v>48</v>
          </cell>
          <cell r="P18" t="str">
            <v>RA</v>
          </cell>
          <cell r="Q18" t="str">
            <v>Media</v>
          </cell>
          <cell r="R18" t="str">
            <v>No</v>
          </cell>
          <cell r="S18" t="str">
            <v>Mitigar</v>
          </cell>
          <cell r="T18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18">
            <v>44691</v>
          </cell>
          <cell r="V18">
            <v>44717</v>
          </cell>
          <cell r="W18" t="str">
            <v>AEI.04.02</v>
          </cell>
          <cell r="X18" t="str">
            <v>AEI.04.03</v>
          </cell>
          <cell r="Y18" t="str">
            <v>AEI.04.04</v>
          </cell>
          <cell r="Z18" t="str">
            <v>AEI.01.03</v>
          </cell>
          <cell r="AA18" t="str">
            <v>AEI.02.03</v>
          </cell>
          <cell r="AB18">
            <v>0.2</v>
          </cell>
          <cell r="AC18">
            <v>0.2</v>
          </cell>
          <cell r="AD18">
            <v>0.2</v>
          </cell>
          <cell r="AE18">
            <v>0.2</v>
          </cell>
          <cell r="AF18">
            <v>0.2</v>
          </cell>
          <cell r="AG18">
            <v>1</v>
          </cell>
          <cell r="AH18">
            <v>6</v>
          </cell>
          <cell r="AI18">
            <v>8</v>
          </cell>
          <cell r="AJ18">
            <v>8</v>
          </cell>
          <cell r="AK18">
            <v>8</v>
          </cell>
          <cell r="AL18">
            <v>10</v>
          </cell>
          <cell r="AM18" t="str">
            <v>Definir las caracterísitcas y contenidos del taller</v>
          </cell>
          <cell r="AN18" t="str">
            <v>Elaborar la lista de participantes</v>
          </cell>
          <cell r="AO18" t="str">
            <v>Elaborar los TDR</v>
          </cell>
          <cell r="AP18" t="str">
            <v>Desarrollar los talleres</v>
          </cell>
          <cell r="AQ18" t="str">
            <v>Elaborar informe final</v>
          </cell>
          <cell r="AR18">
            <v>0.2</v>
          </cell>
          <cell r="AS18">
            <v>0.1</v>
          </cell>
          <cell r="AT18">
            <v>0.1</v>
          </cell>
          <cell r="AU18">
            <v>0.4</v>
          </cell>
          <cell r="AV18">
            <v>0.2</v>
          </cell>
        </row>
        <row r="19">
          <cell r="G19" t="str">
            <v>OAJ</v>
          </cell>
          <cell r="H19" t="str">
            <v>Riesgo negativo: Amenaza</v>
          </cell>
          <cell r="I19" t="str">
            <v>Postores con intenciones de soborno</v>
          </cell>
          <cell r="J19" t="str">
            <v>AEI.04.02 - AEI.04.03 - AEI.04.04 - AEI.01.03 - AEI.02.03 - AEI.04.05  - AEI.04.07 - AEI.04.07 - AEI.04.08 -  AEI.04.09</v>
          </cell>
          <cell r="K19" t="str">
            <v>OGA/Justo Buendía</v>
          </cell>
          <cell r="L19">
            <v>6</v>
          </cell>
          <cell r="M19">
            <v>8</v>
          </cell>
          <cell r="N19">
            <v>48</v>
          </cell>
          <cell r="O19">
            <v>48</v>
          </cell>
          <cell r="P19" t="str">
            <v>RA</v>
          </cell>
          <cell r="Q19" t="str">
            <v>Media</v>
          </cell>
          <cell r="R19" t="str">
            <v>No</v>
          </cell>
          <cell r="S19" t="str">
            <v>Mitigar</v>
          </cell>
          <cell r="T19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19">
            <v>44691</v>
          </cell>
          <cell r="V19">
            <v>44717</v>
          </cell>
          <cell r="W19" t="str">
            <v>AEI.04.02</v>
          </cell>
          <cell r="X19" t="str">
            <v>AEI.04.03</v>
          </cell>
          <cell r="Y19" t="str">
            <v>AEI.04.04</v>
          </cell>
          <cell r="Z19" t="str">
            <v>AEI.01.03</v>
          </cell>
          <cell r="AA19" t="str">
            <v>AEI.02.03</v>
          </cell>
          <cell r="AB19">
            <v>0.2</v>
          </cell>
          <cell r="AC19">
            <v>0.2</v>
          </cell>
          <cell r="AD19">
            <v>0.2</v>
          </cell>
          <cell r="AE19">
            <v>0.2</v>
          </cell>
          <cell r="AF19">
            <v>0.2</v>
          </cell>
          <cell r="AG19">
            <v>1</v>
          </cell>
          <cell r="AH19">
            <v>6</v>
          </cell>
          <cell r="AI19">
            <v>8</v>
          </cell>
          <cell r="AJ19">
            <v>8</v>
          </cell>
          <cell r="AK19">
            <v>8</v>
          </cell>
          <cell r="AL19">
            <v>10</v>
          </cell>
          <cell r="AM19" t="str">
            <v>Definir las caracterísitcas y contenidos del taller</v>
          </cell>
          <cell r="AN19" t="str">
            <v>Elaborar la lista de participantes</v>
          </cell>
          <cell r="AO19" t="str">
            <v>Elaborar los TDR</v>
          </cell>
          <cell r="AP19" t="str">
            <v>Desarrollar los talleres</v>
          </cell>
          <cell r="AQ19" t="str">
            <v>Elaborar informe final</v>
          </cell>
          <cell r="AR19">
            <v>0.2</v>
          </cell>
          <cell r="AS19">
            <v>0.1</v>
          </cell>
          <cell r="AT19">
            <v>0.1</v>
          </cell>
          <cell r="AU19">
            <v>0.4</v>
          </cell>
          <cell r="AV19">
            <v>0.2</v>
          </cell>
        </row>
        <row r="20">
          <cell r="G20" t="str">
            <v>OAJ</v>
          </cell>
          <cell r="H20" t="str">
            <v>Riesgo negativo: Amenaza</v>
          </cell>
          <cell r="I20" t="str">
            <v>Postores con intenciones de soborno</v>
          </cell>
          <cell r="J20" t="str">
            <v>AEI.04.02 - AEI.04.03 - AEI.04.04 - AEI.01.03 - AEI.02.03 - AEI.04.05  - AEI.04.07 - AEI.04.07 - AEI.04.08 -  AEI.04.09</v>
          </cell>
          <cell r="K20" t="str">
            <v>OGA/Justo Buendía</v>
          </cell>
          <cell r="L20">
            <v>6</v>
          </cell>
          <cell r="M20">
            <v>8</v>
          </cell>
          <cell r="N20">
            <v>48</v>
          </cell>
          <cell r="O20">
            <v>48</v>
          </cell>
          <cell r="P20" t="str">
            <v>RA</v>
          </cell>
          <cell r="Q20" t="str">
            <v>Media</v>
          </cell>
          <cell r="R20" t="str">
            <v>No</v>
          </cell>
          <cell r="S20" t="str">
            <v>Mitigar</v>
          </cell>
          <cell r="T20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0">
            <v>44691</v>
          </cell>
          <cell r="V20">
            <v>44717</v>
          </cell>
          <cell r="W20" t="str">
            <v>AEI.04.02</v>
          </cell>
          <cell r="X20" t="str">
            <v>AEI.04.03</v>
          </cell>
          <cell r="Y20" t="str">
            <v>AEI.04.04</v>
          </cell>
          <cell r="Z20" t="str">
            <v>AEI.01.03</v>
          </cell>
          <cell r="AA20" t="str">
            <v>AEI.02.03</v>
          </cell>
          <cell r="AB20">
            <v>0.2</v>
          </cell>
          <cell r="AC20">
            <v>0.2</v>
          </cell>
          <cell r="AD20">
            <v>0.2</v>
          </cell>
          <cell r="AE20">
            <v>0.2</v>
          </cell>
          <cell r="AF20">
            <v>0.2</v>
          </cell>
          <cell r="AG20">
            <v>1</v>
          </cell>
          <cell r="AH20">
            <v>6</v>
          </cell>
          <cell r="AI20">
            <v>8</v>
          </cell>
          <cell r="AJ20">
            <v>8</v>
          </cell>
          <cell r="AK20">
            <v>8</v>
          </cell>
          <cell r="AL20">
            <v>10</v>
          </cell>
          <cell r="AM20" t="str">
            <v>Definir las caracterísitcas y contenidos del taller</v>
          </cell>
          <cell r="AN20" t="str">
            <v>Elaborar la lista de participantes</v>
          </cell>
          <cell r="AO20" t="str">
            <v>Elaborar los TDR</v>
          </cell>
          <cell r="AP20" t="str">
            <v>Desarrollar los talleres</v>
          </cell>
          <cell r="AQ20" t="str">
            <v>Elaborar informe final</v>
          </cell>
          <cell r="AR20">
            <v>0.2</v>
          </cell>
          <cell r="AS20">
            <v>0.1</v>
          </cell>
          <cell r="AT20">
            <v>0.1</v>
          </cell>
          <cell r="AU20">
            <v>0.4</v>
          </cell>
          <cell r="AV20">
            <v>0.2</v>
          </cell>
        </row>
        <row r="21">
          <cell r="G21" t="str">
            <v>OAJ</v>
          </cell>
          <cell r="H21" t="str">
            <v>Riesgo negativo: Amenaza</v>
          </cell>
          <cell r="I21" t="str">
            <v>Postores con intenciones de soborno</v>
          </cell>
          <cell r="J21" t="str">
            <v>AEI.04.02 - AEI.04.03 - AEI.04.04 - AEI.01.03 - AEI.02.03 - AEI.04.05  - AEI.04.07 - AEI.04.07 - AEI.04.08 -  AEI.04.09</v>
          </cell>
          <cell r="K21" t="str">
            <v>OGA/Justo Buendía</v>
          </cell>
          <cell r="L21">
            <v>6</v>
          </cell>
          <cell r="M21">
            <v>8</v>
          </cell>
          <cell r="N21">
            <v>48</v>
          </cell>
          <cell r="O21">
            <v>48</v>
          </cell>
          <cell r="P21" t="str">
            <v>RA</v>
          </cell>
          <cell r="Q21" t="str">
            <v>Media</v>
          </cell>
          <cell r="R21" t="str">
            <v>No</v>
          </cell>
          <cell r="S21" t="str">
            <v>Mitigar</v>
          </cell>
          <cell r="T21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1">
            <v>44691</v>
          </cell>
          <cell r="V21">
            <v>44717</v>
          </cell>
          <cell r="W21" t="str">
            <v>AEI.04.02</v>
          </cell>
          <cell r="X21" t="str">
            <v>AEI.04.03</v>
          </cell>
          <cell r="Y21" t="str">
            <v>AEI.04.04</v>
          </cell>
          <cell r="Z21" t="str">
            <v>AEI.01.03</v>
          </cell>
          <cell r="AA21" t="str">
            <v>AEI.02.03</v>
          </cell>
          <cell r="AB21">
            <v>0.2</v>
          </cell>
          <cell r="AC21">
            <v>0.2</v>
          </cell>
          <cell r="AD21">
            <v>0.2</v>
          </cell>
          <cell r="AE21">
            <v>0.2</v>
          </cell>
          <cell r="AF21">
            <v>0.2</v>
          </cell>
          <cell r="AG21">
            <v>1</v>
          </cell>
          <cell r="AH21">
            <v>6</v>
          </cell>
          <cell r="AI21">
            <v>8</v>
          </cell>
          <cell r="AJ21">
            <v>8</v>
          </cell>
          <cell r="AK21">
            <v>8</v>
          </cell>
          <cell r="AL21">
            <v>10</v>
          </cell>
          <cell r="AM21" t="str">
            <v>Definir las caracterísitcas y contenidos del taller</v>
          </cell>
          <cell r="AN21" t="str">
            <v>Elaborar la lista de participantes</v>
          </cell>
          <cell r="AO21" t="str">
            <v>Elaborar los TDR</v>
          </cell>
          <cell r="AP21" t="str">
            <v>Desarrollar los talleres</v>
          </cell>
          <cell r="AQ21" t="str">
            <v>Elaborar informe final</v>
          </cell>
          <cell r="AR21">
            <v>0.2</v>
          </cell>
          <cell r="AS21">
            <v>0.1</v>
          </cell>
          <cell r="AT21">
            <v>0.1</v>
          </cell>
          <cell r="AU21">
            <v>0.4</v>
          </cell>
          <cell r="AV21">
            <v>0.2</v>
          </cell>
        </row>
        <row r="22">
          <cell r="G22" t="str">
            <v>OAJ</v>
          </cell>
          <cell r="H22" t="str">
            <v>Riesgo negativo: Amenaza</v>
          </cell>
          <cell r="I22" t="str">
            <v>Postores con intenciones de soborno</v>
          </cell>
          <cell r="J22" t="str">
            <v>AEI.04.02 - AEI.04.03 - AEI.04.04 - AEI.01.03 - AEI.02.03 - AEI.04.05  - AEI.04.07 - AEI.04.07 - AEI.04.08 -  AEI.04.09</v>
          </cell>
          <cell r="K22" t="str">
            <v>OGA/Justo Buendía</v>
          </cell>
          <cell r="L22">
            <v>6</v>
          </cell>
          <cell r="M22">
            <v>8</v>
          </cell>
          <cell r="N22">
            <v>48</v>
          </cell>
          <cell r="O22">
            <v>48</v>
          </cell>
          <cell r="P22" t="str">
            <v>RA</v>
          </cell>
          <cell r="Q22" t="str">
            <v>Media</v>
          </cell>
          <cell r="R22" t="str">
            <v>No</v>
          </cell>
          <cell r="S22" t="str">
            <v>Mitigar</v>
          </cell>
          <cell r="T22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2">
            <v>44691</v>
          </cell>
          <cell r="V22">
            <v>44717</v>
          </cell>
          <cell r="W22" t="str">
            <v>AEI.04.02</v>
          </cell>
          <cell r="X22" t="str">
            <v>AEI.04.03</v>
          </cell>
          <cell r="Y22" t="str">
            <v>AEI.04.04</v>
          </cell>
          <cell r="Z22" t="str">
            <v>AEI.01.03</v>
          </cell>
          <cell r="AA22" t="str">
            <v>AEI.02.03</v>
          </cell>
          <cell r="AB22">
            <v>0.2</v>
          </cell>
          <cell r="AC22">
            <v>0.2</v>
          </cell>
          <cell r="AD22">
            <v>0.2</v>
          </cell>
          <cell r="AE22">
            <v>0.2</v>
          </cell>
          <cell r="AF22">
            <v>0.2</v>
          </cell>
          <cell r="AG22">
            <v>1</v>
          </cell>
          <cell r="AH22">
            <v>6</v>
          </cell>
          <cell r="AI22">
            <v>8</v>
          </cell>
          <cell r="AJ22">
            <v>8</v>
          </cell>
          <cell r="AK22">
            <v>8</v>
          </cell>
          <cell r="AL22">
            <v>10</v>
          </cell>
          <cell r="AM22" t="str">
            <v>Definir las caracterísitcas y contenidos del taller</v>
          </cell>
          <cell r="AN22" t="str">
            <v>Elaborar la lista de participantes</v>
          </cell>
          <cell r="AO22" t="str">
            <v>Elaborar los TDR</v>
          </cell>
          <cell r="AP22" t="str">
            <v>Desarrollar los talleres</v>
          </cell>
          <cell r="AQ22" t="str">
            <v>Elaborar informe final</v>
          </cell>
          <cell r="AR22">
            <v>0.2</v>
          </cell>
          <cell r="AS22">
            <v>0.1</v>
          </cell>
          <cell r="AT22">
            <v>0.1</v>
          </cell>
          <cell r="AU22">
            <v>0.4</v>
          </cell>
          <cell r="AV22">
            <v>0.2</v>
          </cell>
        </row>
        <row r="23">
          <cell r="G23" t="str">
            <v>OAJ</v>
          </cell>
          <cell r="H23" t="str">
            <v>Riesgo negativo: Amenaza</v>
          </cell>
          <cell r="I23" t="str">
            <v>Postores con intenciones de soborno</v>
          </cell>
          <cell r="J23" t="str">
            <v>AEI.04.02 - AEI.04.03 - AEI.04.04 - AEI.01.03 - AEI.02.03 - AEI.04.05  - AEI.04.07 - AEI.04.07 - AEI.04.08 -  AEI.04.09</v>
          </cell>
          <cell r="K23" t="str">
            <v>OGA/Justo Buendía</v>
          </cell>
          <cell r="L23">
            <v>6</v>
          </cell>
          <cell r="M23">
            <v>8</v>
          </cell>
          <cell r="N23">
            <v>48</v>
          </cell>
          <cell r="O23">
            <v>48</v>
          </cell>
          <cell r="P23" t="str">
            <v>RA</v>
          </cell>
          <cell r="Q23" t="str">
            <v>Media</v>
          </cell>
          <cell r="R23" t="str">
            <v>No</v>
          </cell>
          <cell r="S23" t="str">
            <v>Mitigar</v>
          </cell>
          <cell r="T23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3">
            <v>44691</v>
          </cell>
          <cell r="V23">
            <v>44717</v>
          </cell>
          <cell r="W23" t="str">
            <v>AEI.04.02</v>
          </cell>
          <cell r="X23" t="str">
            <v>AEI.04.03</v>
          </cell>
          <cell r="Y23" t="str">
            <v>AEI.04.04</v>
          </cell>
          <cell r="Z23" t="str">
            <v>AEI.01.03</v>
          </cell>
          <cell r="AA23" t="str">
            <v>AEI.02.03</v>
          </cell>
          <cell r="AB23">
            <v>0.2</v>
          </cell>
          <cell r="AC23">
            <v>0.2</v>
          </cell>
          <cell r="AD23">
            <v>0.2</v>
          </cell>
          <cell r="AE23">
            <v>0.2</v>
          </cell>
          <cell r="AF23">
            <v>0.2</v>
          </cell>
          <cell r="AG23">
            <v>1</v>
          </cell>
          <cell r="AH23">
            <v>6</v>
          </cell>
          <cell r="AI23">
            <v>8</v>
          </cell>
          <cell r="AJ23">
            <v>8</v>
          </cell>
          <cell r="AK23">
            <v>8</v>
          </cell>
          <cell r="AL23">
            <v>10</v>
          </cell>
          <cell r="AM23" t="str">
            <v>Definir las caracterísitcas y contenidos del taller</v>
          </cell>
          <cell r="AN23" t="str">
            <v>Elaborar la lista de participantes</v>
          </cell>
          <cell r="AO23" t="str">
            <v>Elaborar los TDR</v>
          </cell>
          <cell r="AP23" t="str">
            <v>Desarrollar los talleres</v>
          </cell>
          <cell r="AQ23" t="str">
            <v>Elaborar informe final</v>
          </cell>
          <cell r="AR23">
            <v>0.2</v>
          </cell>
          <cell r="AS23">
            <v>0.1</v>
          </cell>
          <cell r="AT23">
            <v>0.1</v>
          </cell>
          <cell r="AU23">
            <v>0.4</v>
          </cell>
          <cell r="AV23">
            <v>0.2</v>
          </cell>
        </row>
        <row r="24">
          <cell r="G24" t="str">
            <v>OAJ</v>
          </cell>
          <cell r="H24" t="str">
            <v>Riesgo negativo: Amenaza</v>
          </cell>
          <cell r="I24" t="str">
            <v>Postores con intenciones de soborno</v>
          </cell>
          <cell r="J24" t="str">
            <v>AEI.04.02 - AEI.04.03 - AEI.04.04 - AEI.01.03 - AEI.02.03 - AEI.04.05  - AEI.04.07 - AEI.04.07 - AEI.04.08 -  AEI.04.09</v>
          </cell>
          <cell r="K24" t="str">
            <v>OGA/Justo Buendía</v>
          </cell>
          <cell r="L24">
            <v>6</v>
          </cell>
          <cell r="M24">
            <v>8</v>
          </cell>
          <cell r="N24">
            <v>48</v>
          </cell>
          <cell r="O24">
            <v>48</v>
          </cell>
          <cell r="P24" t="str">
            <v>RA</v>
          </cell>
          <cell r="Q24" t="str">
            <v>Media</v>
          </cell>
          <cell r="R24" t="str">
            <v>No</v>
          </cell>
          <cell r="S24" t="str">
            <v>Mitigar</v>
          </cell>
          <cell r="T24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4">
            <v>44691</v>
          </cell>
          <cell r="V24">
            <v>44717</v>
          </cell>
          <cell r="W24" t="str">
            <v>AEI.04.02</v>
          </cell>
          <cell r="X24" t="str">
            <v>AEI.04.03</v>
          </cell>
          <cell r="Y24" t="str">
            <v>AEI.04.04</v>
          </cell>
          <cell r="Z24" t="str">
            <v>AEI.01.03</v>
          </cell>
          <cell r="AA24" t="str">
            <v>AEI.02.03</v>
          </cell>
          <cell r="AB24">
            <v>0.2</v>
          </cell>
          <cell r="AC24">
            <v>0.2</v>
          </cell>
          <cell r="AD24">
            <v>0.2</v>
          </cell>
          <cell r="AE24">
            <v>0.2</v>
          </cell>
          <cell r="AF24">
            <v>0.2</v>
          </cell>
          <cell r="AG24">
            <v>1</v>
          </cell>
          <cell r="AH24">
            <v>6</v>
          </cell>
          <cell r="AI24">
            <v>8</v>
          </cell>
          <cell r="AJ24">
            <v>8</v>
          </cell>
          <cell r="AK24">
            <v>8</v>
          </cell>
          <cell r="AL24">
            <v>10</v>
          </cell>
          <cell r="AM24" t="str">
            <v>Definir las caracterísitcas y contenidos del taller</v>
          </cell>
          <cell r="AN24" t="str">
            <v>Elaborar la lista de participantes</v>
          </cell>
          <cell r="AO24" t="str">
            <v>Elaborar los TDR</v>
          </cell>
          <cell r="AP24" t="str">
            <v>Desarrollar los talleres</v>
          </cell>
          <cell r="AQ24" t="str">
            <v>Elaborar informe final</v>
          </cell>
          <cell r="AR24">
            <v>0.2</v>
          </cell>
          <cell r="AS24">
            <v>0.1</v>
          </cell>
          <cell r="AT24">
            <v>0.1</v>
          </cell>
          <cell r="AU24">
            <v>0.4</v>
          </cell>
          <cell r="AV24">
            <v>0.2</v>
          </cell>
        </row>
        <row r="25">
          <cell r="G25" t="str">
            <v>OAJ</v>
          </cell>
          <cell r="H25" t="str">
            <v>Riesgo negativo: Amenaza</v>
          </cell>
          <cell r="I25" t="str">
            <v>Postores con intenciones de soborno</v>
          </cell>
          <cell r="J25" t="str">
            <v>AEI.04.02 - AEI.04.03 - AEI.04.04 - AEI.01.03 - AEI.02.03 - AEI.04.05  - AEI.04.07 - AEI.04.07 - AEI.04.08 -  AEI.04.09</v>
          </cell>
          <cell r="K25" t="str">
            <v>OGA/Justo Buendía</v>
          </cell>
          <cell r="L25">
            <v>6</v>
          </cell>
          <cell r="M25">
            <v>8</v>
          </cell>
          <cell r="N25">
            <v>48</v>
          </cell>
          <cell r="O25">
            <v>48</v>
          </cell>
          <cell r="P25" t="str">
            <v>RA</v>
          </cell>
          <cell r="Q25" t="str">
            <v>Media</v>
          </cell>
          <cell r="R25" t="str">
            <v>No</v>
          </cell>
          <cell r="S25" t="str">
            <v>Mitigar</v>
          </cell>
          <cell r="T25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5">
            <v>44691</v>
          </cell>
          <cell r="V25">
            <v>44717</v>
          </cell>
          <cell r="W25" t="str">
            <v>AEI.04.02</v>
          </cell>
          <cell r="X25" t="str">
            <v>AEI.04.03</v>
          </cell>
          <cell r="Y25" t="str">
            <v>AEI.04.04</v>
          </cell>
          <cell r="Z25" t="str">
            <v>AEI.01.03</v>
          </cell>
          <cell r="AA25" t="str">
            <v>AEI.02.03</v>
          </cell>
          <cell r="AB25">
            <v>0.2</v>
          </cell>
          <cell r="AC25">
            <v>0.2</v>
          </cell>
          <cell r="AD25">
            <v>0.2</v>
          </cell>
          <cell r="AE25">
            <v>0.2</v>
          </cell>
          <cell r="AF25">
            <v>0.2</v>
          </cell>
          <cell r="AG25">
            <v>1</v>
          </cell>
          <cell r="AH25">
            <v>6</v>
          </cell>
          <cell r="AI25">
            <v>8</v>
          </cell>
          <cell r="AJ25">
            <v>8</v>
          </cell>
          <cell r="AK25">
            <v>8</v>
          </cell>
          <cell r="AL25">
            <v>10</v>
          </cell>
          <cell r="AM25" t="str">
            <v>Definir las caracterísitcas y contenidos del taller</v>
          </cell>
          <cell r="AN25" t="str">
            <v>Elaborar la lista de participantes</v>
          </cell>
          <cell r="AO25" t="str">
            <v>Elaborar los TDR</v>
          </cell>
          <cell r="AP25" t="str">
            <v>Desarrollar los talleres</v>
          </cell>
          <cell r="AQ25" t="str">
            <v>Elaborar informe final</v>
          </cell>
          <cell r="AR25">
            <v>0.2</v>
          </cell>
          <cell r="AS25">
            <v>0.1</v>
          </cell>
          <cell r="AT25">
            <v>0.1</v>
          </cell>
          <cell r="AU25">
            <v>0.4</v>
          </cell>
          <cell r="AV25">
            <v>0.2</v>
          </cell>
        </row>
        <row r="26">
          <cell r="G26" t="str">
            <v>OAJ</v>
          </cell>
          <cell r="H26" t="str">
            <v>Riesgo negativo: Amenaza</v>
          </cell>
          <cell r="I26" t="str">
            <v>Postores con intenciones de soborno</v>
          </cell>
          <cell r="J26" t="str">
            <v>AEI.04.02 - AEI.04.03 - AEI.04.04 - AEI.01.03 - AEI.02.03 - AEI.04.05  - AEI.04.07 - AEI.04.07 - AEI.04.08 -  AEI.04.09</v>
          </cell>
          <cell r="K26" t="str">
            <v>OGA/Justo Buendía</v>
          </cell>
          <cell r="L26">
            <v>6</v>
          </cell>
          <cell r="M26">
            <v>8</v>
          </cell>
          <cell r="N26">
            <v>48</v>
          </cell>
          <cell r="O26">
            <v>48</v>
          </cell>
          <cell r="P26" t="str">
            <v>RA</v>
          </cell>
          <cell r="Q26" t="str">
            <v>Media</v>
          </cell>
          <cell r="R26" t="str">
            <v>No</v>
          </cell>
          <cell r="S26" t="str">
            <v>Mitigar</v>
          </cell>
          <cell r="T26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6">
            <v>44691</v>
          </cell>
          <cell r="V26">
            <v>44717</v>
          </cell>
          <cell r="W26" t="str">
            <v>AEI.04.02</v>
          </cell>
          <cell r="X26" t="str">
            <v>AEI.04.03</v>
          </cell>
          <cell r="Y26" t="str">
            <v>AEI.04.04</v>
          </cell>
          <cell r="Z26" t="str">
            <v>AEI.01.03</v>
          </cell>
          <cell r="AA26" t="str">
            <v>AEI.02.03</v>
          </cell>
          <cell r="AB26">
            <v>0.2</v>
          </cell>
          <cell r="AC26">
            <v>0.2</v>
          </cell>
          <cell r="AD26">
            <v>0.2</v>
          </cell>
          <cell r="AE26">
            <v>0.2</v>
          </cell>
          <cell r="AF26">
            <v>0.2</v>
          </cell>
          <cell r="AG26">
            <v>1</v>
          </cell>
          <cell r="AH26">
            <v>6</v>
          </cell>
          <cell r="AI26">
            <v>8</v>
          </cell>
          <cell r="AJ26">
            <v>8</v>
          </cell>
          <cell r="AK26">
            <v>8</v>
          </cell>
          <cell r="AL26">
            <v>10</v>
          </cell>
          <cell r="AM26" t="str">
            <v>Definir las caracterísitcas y contenidos del taller</v>
          </cell>
          <cell r="AN26" t="str">
            <v>Elaborar la lista de participantes</v>
          </cell>
          <cell r="AO26" t="str">
            <v>Elaborar los TDR</v>
          </cell>
          <cell r="AP26" t="str">
            <v>Desarrollar los talleres</v>
          </cell>
          <cell r="AQ26" t="str">
            <v>Elaborar informe final</v>
          </cell>
          <cell r="AR26">
            <v>0.2</v>
          </cell>
          <cell r="AS26">
            <v>0.1</v>
          </cell>
          <cell r="AT26">
            <v>0.1</v>
          </cell>
          <cell r="AU26">
            <v>0.4</v>
          </cell>
          <cell r="AV26">
            <v>0.2</v>
          </cell>
        </row>
        <row r="27">
          <cell r="G27" t="str">
            <v>OAJ</v>
          </cell>
          <cell r="H27" t="str">
            <v>Riesgo negativo: Amenaza</v>
          </cell>
          <cell r="I27" t="str">
            <v>Postores con intenciones de soborno</v>
          </cell>
          <cell r="J27" t="str">
            <v>AEI.04.02 - AEI.04.03 - AEI.04.04 - AEI.01.03 - AEI.02.03 - AEI.04.05  - AEI.04.07 - AEI.04.07 - AEI.04.08 -  AEI.04.09</v>
          </cell>
          <cell r="K27" t="str">
            <v>OGA/Justo Buendía</v>
          </cell>
          <cell r="L27">
            <v>6</v>
          </cell>
          <cell r="M27">
            <v>8</v>
          </cell>
          <cell r="N27">
            <v>48</v>
          </cell>
          <cell r="O27">
            <v>48</v>
          </cell>
          <cell r="P27" t="str">
            <v>RA</v>
          </cell>
          <cell r="Q27" t="str">
            <v>Media</v>
          </cell>
          <cell r="R27" t="str">
            <v>No</v>
          </cell>
          <cell r="S27" t="str">
            <v>Mitigar</v>
          </cell>
          <cell r="T27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7">
            <v>44691</v>
          </cell>
          <cell r="V27">
            <v>44717</v>
          </cell>
          <cell r="W27" t="str">
            <v>AEI.04.02</v>
          </cell>
          <cell r="X27" t="str">
            <v>AEI.04.03</v>
          </cell>
          <cell r="Y27" t="str">
            <v>AEI.04.04</v>
          </cell>
          <cell r="Z27" t="str">
            <v>AEI.01.03</v>
          </cell>
          <cell r="AA27" t="str">
            <v>AEI.02.03</v>
          </cell>
          <cell r="AB27">
            <v>0.2</v>
          </cell>
          <cell r="AC27">
            <v>0.2</v>
          </cell>
          <cell r="AD27">
            <v>0.2</v>
          </cell>
          <cell r="AE27">
            <v>0.2</v>
          </cell>
          <cell r="AF27">
            <v>0.2</v>
          </cell>
          <cell r="AG27">
            <v>1</v>
          </cell>
          <cell r="AH27">
            <v>6</v>
          </cell>
          <cell r="AI27">
            <v>8</v>
          </cell>
          <cell r="AJ27">
            <v>8</v>
          </cell>
          <cell r="AK27">
            <v>8</v>
          </cell>
          <cell r="AL27">
            <v>10</v>
          </cell>
          <cell r="AM27" t="str">
            <v>Definir las caracterísitcas y contenidos del taller</v>
          </cell>
          <cell r="AN27" t="str">
            <v>Elaborar la lista de participantes</v>
          </cell>
          <cell r="AO27" t="str">
            <v>Elaborar los TDR</v>
          </cell>
          <cell r="AP27" t="str">
            <v>Desarrollar los talleres</v>
          </cell>
          <cell r="AQ27" t="str">
            <v>Elaborar informe final</v>
          </cell>
          <cell r="AR27">
            <v>0.2</v>
          </cell>
          <cell r="AS27">
            <v>0.1</v>
          </cell>
          <cell r="AT27">
            <v>0.1</v>
          </cell>
          <cell r="AU27">
            <v>0.4</v>
          </cell>
          <cell r="AV27">
            <v>0.2</v>
          </cell>
        </row>
        <row r="28">
          <cell r="G28" t="str">
            <v>OAJ</v>
          </cell>
          <cell r="H28" t="str">
            <v>Riesgo negativo: Amenaza</v>
          </cell>
          <cell r="I28" t="str">
            <v>Postores con intenciones de soborno</v>
          </cell>
          <cell r="J28" t="str">
            <v>AEI.04.02 - AEI.04.03 - AEI.04.04 - AEI.01.03 - AEI.02.03 - AEI.04.05  - AEI.04.07 - AEI.04.07 - AEI.04.08 -  AEI.04.09</v>
          </cell>
          <cell r="K28" t="str">
            <v>OGA/Justo Buendía</v>
          </cell>
          <cell r="L28">
            <v>6</v>
          </cell>
          <cell r="M28">
            <v>8</v>
          </cell>
          <cell r="N28">
            <v>48</v>
          </cell>
          <cell r="O28">
            <v>48</v>
          </cell>
          <cell r="P28" t="str">
            <v>RA</v>
          </cell>
          <cell r="Q28" t="str">
            <v>Media</v>
          </cell>
          <cell r="R28" t="str">
            <v>No</v>
          </cell>
          <cell r="S28" t="str">
            <v>Mitigar</v>
          </cell>
          <cell r="T28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8">
            <v>44691</v>
          </cell>
          <cell r="V28">
            <v>44717</v>
          </cell>
          <cell r="W28" t="str">
            <v>AEI.04.02</v>
          </cell>
          <cell r="X28" t="str">
            <v>AEI.04.03</v>
          </cell>
          <cell r="Y28" t="str">
            <v>AEI.04.04</v>
          </cell>
          <cell r="Z28" t="str">
            <v>AEI.01.03</v>
          </cell>
          <cell r="AA28" t="str">
            <v>AEI.02.03</v>
          </cell>
          <cell r="AB28">
            <v>0.2</v>
          </cell>
          <cell r="AC28">
            <v>0.2</v>
          </cell>
          <cell r="AD28">
            <v>0.2</v>
          </cell>
          <cell r="AE28">
            <v>0.2</v>
          </cell>
          <cell r="AF28">
            <v>0.2</v>
          </cell>
          <cell r="AG28">
            <v>1</v>
          </cell>
          <cell r="AH28">
            <v>6</v>
          </cell>
          <cell r="AI28">
            <v>8</v>
          </cell>
          <cell r="AJ28">
            <v>8</v>
          </cell>
          <cell r="AK28">
            <v>8</v>
          </cell>
          <cell r="AL28">
            <v>10</v>
          </cell>
          <cell r="AM28" t="str">
            <v>Definir las caracterísitcas y contenidos del taller</v>
          </cell>
          <cell r="AN28" t="str">
            <v>Elaborar la lista de participantes</v>
          </cell>
          <cell r="AO28" t="str">
            <v>Elaborar los TDR</v>
          </cell>
          <cell r="AP28" t="str">
            <v>Desarrollar los talleres</v>
          </cell>
          <cell r="AQ28" t="str">
            <v>Elaborar informe final</v>
          </cell>
          <cell r="AR28">
            <v>0.2</v>
          </cell>
          <cell r="AS28">
            <v>0.1</v>
          </cell>
          <cell r="AT28">
            <v>0.1</v>
          </cell>
          <cell r="AU28">
            <v>0.4</v>
          </cell>
          <cell r="AV28">
            <v>0.2</v>
          </cell>
        </row>
        <row r="29">
          <cell r="G29" t="str">
            <v>OAJ</v>
          </cell>
          <cell r="H29" t="str">
            <v>Riesgo negativo: Amenaza</v>
          </cell>
          <cell r="I29" t="str">
            <v>Postores con intenciones de soborno</v>
          </cell>
          <cell r="J29" t="str">
            <v>AEI.04.02 - AEI.04.03 - AEI.04.04 - AEI.01.03 - AEI.02.03 - AEI.04.05  - AEI.04.07 - AEI.04.07 - AEI.04.08 -  AEI.04.09</v>
          </cell>
          <cell r="K29" t="str">
            <v>OGA/Justo Buendía</v>
          </cell>
          <cell r="L29">
            <v>6</v>
          </cell>
          <cell r="M29">
            <v>8</v>
          </cell>
          <cell r="N29">
            <v>48</v>
          </cell>
          <cell r="O29">
            <v>48</v>
          </cell>
          <cell r="P29" t="str">
            <v>RA</v>
          </cell>
          <cell r="Q29" t="str">
            <v>Media</v>
          </cell>
          <cell r="R29" t="str">
            <v>No</v>
          </cell>
          <cell r="S29" t="str">
            <v>Mitigar</v>
          </cell>
          <cell r="T29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29">
            <v>44691</v>
          </cell>
          <cell r="V29">
            <v>44717</v>
          </cell>
          <cell r="W29" t="str">
            <v>AEI.04.02</v>
          </cell>
          <cell r="X29" t="str">
            <v>AEI.04.03</v>
          </cell>
          <cell r="Y29" t="str">
            <v>AEI.04.04</v>
          </cell>
          <cell r="Z29" t="str">
            <v>AEI.01.03</v>
          </cell>
          <cell r="AA29" t="str">
            <v>AEI.02.03</v>
          </cell>
          <cell r="AB29">
            <v>0.2</v>
          </cell>
          <cell r="AC29">
            <v>0.2</v>
          </cell>
          <cell r="AD29">
            <v>0.2</v>
          </cell>
          <cell r="AE29">
            <v>0.2</v>
          </cell>
          <cell r="AF29">
            <v>0.2</v>
          </cell>
          <cell r="AG29">
            <v>1</v>
          </cell>
          <cell r="AH29">
            <v>6</v>
          </cell>
          <cell r="AI29">
            <v>8</v>
          </cell>
          <cell r="AJ29">
            <v>8</v>
          </cell>
          <cell r="AK29">
            <v>8</v>
          </cell>
          <cell r="AL29">
            <v>10</v>
          </cell>
          <cell r="AM29" t="str">
            <v>Definir las caracterísitcas y contenidos del taller</v>
          </cell>
          <cell r="AN29" t="str">
            <v>Elaborar la lista de participantes</v>
          </cell>
          <cell r="AO29" t="str">
            <v>Elaborar los TDR</v>
          </cell>
          <cell r="AP29" t="str">
            <v>Desarrollar los talleres</v>
          </cell>
          <cell r="AQ29" t="str">
            <v>Elaborar informe final</v>
          </cell>
          <cell r="AR29">
            <v>0.2</v>
          </cell>
          <cell r="AS29">
            <v>0.1</v>
          </cell>
          <cell r="AT29">
            <v>0.1</v>
          </cell>
          <cell r="AU29">
            <v>0.4</v>
          </cell>
          <cell r="AV29">
            <v>0.2</v>
          </cell>
        </row>
        <row r="30">
          <cell r="G30" t="str">
            <v>OAJ</v>
          </cell>
          <cell r="H30" t="str">
            <v>Riesgo negativo: Amenaza</v>
          </cell>
          <cell r="I30" t="str">
            <v>Postores con intenciones de soborno</v>
          </cell>
          <cell r="J30" t="str">
            <v>AEI.04.02 - AEI.04.03 - AEI.04.04 - AEI.01.03 - AEI.02.03 - AEI.04.05  - AEI.04.07 - AEI.04.07 - AEI.04.08 -  AEI.04.09</v>
          </cell>
          <cell r="K30" t="str">
            <v>OGA/Justo Buendía</v>
          </cell>
          <cell r="L30">
            <v>6</v>
          </cell>
          <cell r="M30">
            <v>8</v>
          </cell>
          <cell r="N30">
            <v>48</v>
          </cell>
          <cell r="O30">
            <v>48</v>
          </cell>
          <cell r="P30" t="str">
            <v>RA</v>
          </cell>
          <cell r="Q30" t="str">
            <v>Media</v>
          </cell>
          <cell r="R30" t="str">
            <v>No</v>
          </cell>
          <cell r="S30" t="str">
            <v>Mitigar</v>
          </cell>
          <cell r="T30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30">
            <v>44691</v>
          </cell>
          <cell r="V30">
            <v>44717</v>
          </cell>
          <cell r="W30" t="str">
            <v>AEI.04.02</v>
          </cell>
          <cell r="X30" t="str">
            <v>AEI.04.03</v>
          </cell>
          <cell r="Y30" t="str">
            <v>AEI.04.04</v>
          </cell>
          <cell r="Z30" t="str">
            <v>AEI.01.03</v>
          </cell>
          <cell r="AA30" t="str">
            <v>AEI.02.03</v>
          </cell>
          <cell r="AB30">
            <v>0.2</v>
          </cell>
          <cell r="AC30">
            <v>0.2</v>
          </cell>
          <cell r="AD30">
            <v>0.2</v>
          </cell>
          <cell r="AE30">
            <v>0.2</v>
          </cell>
          <cell r="AF30">
            <v>0.2</v>
          </cell>
          <cell r="AG30">
            <v>1</v>
          </cell>
          <cell r="AH30">
            <v>6</v>
          </cell>
          <cell r="AI30">
            <v>8</v>
          </cell>
          <cell r="AJ30">
            <v>8</v>
          </cell>
          <cell r="AK30">
            <v>8</v>
          </cell>
          <cell r="AL30">
            <v>10</v>
          </cell>
          <cell r="AM30" t="str">
            <v>Definir las caracterísitcas y contenidos del taller</v>
          </cell>
          <cell r="AN30" t="str">
            <v>Elaborar la lista de participantes</v>
          </cell>
          <cell r="AO30" t="str">
            <v>Elaborar los TDR</v>
          </cell>
          <cell r="AP30" t="str">
            <v>Desarrollar los talleres</v>
          </cell>
          <cell r="AQ30" t="str">
            <v>Elaborar informe final</v>
          </cell>
          <cell r="AR30">
            <v>0.2</v>
          </cell>
          <cell r="AS30">
            <v>0.1</v>
          </cell>
          <cell r="AT30">
            <v>0.1</v>
          </cell>
          <cell r="AU30">
            <v>0.4</v>
          </cell>
          <cell r="AV30">
            <v>0.2</v>
          </cell>
        </row>
        <row r="31">
          <cell r="G31" t="str">
            <v>OAJ</v>
          </cell>
          <cell r="H31" t="str">
            <v>Riesgo negativo: Amenaza</v>
          </cell>
          <cell r="I31" t="str">
            <v>Postores con intenciones de soborno</v>
          </cell>
          <cell r="J31" t="str">
            <v>AEI.04.02 - AEI.04.03 - AEI.04.04 - AEI.01.03 - AEI.02.03 - AEI.04.05  - AEI.04.07 - AEI.04.07 - AEI.04.08 -  AEI.04.09</v>
          </cell>
          <cell r="K31" t="str">
            <v>OGA/Justo Buendía</v>
          </cell>
          <cell r="L31">
            <v>6</v>
          </cell>
          <cell r="M31">
            <v>8</v>
          </cell>
          <cell r="N31">
            <v>48</v>
          </cell>
          <cell r="O31">
            <v>48</v>
          </cell>
          <cell r="P31" t="str">
            <v>RA</v>
          </cell>
          <cell r="Q31" t="str">
            <v>Media</v>
          </cell>
          <cell r="R31" t="str">
            <v>No</v>
          </cell>
          <cell r="S31" t="str">
            <v>Mitigar</v>
          </cell>
          <cell r="T31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31">
            <v>44691</v>
          </cell>
          <cell r="V31">
            <v>44717</v>
          </cell>
          <cell r="W31" t="str">
            <v>AEI.04.02</v>
          </cell>
          <cell r="X31" t="str">
            <v>AEI.04.03</v>
          </cell>
          <cell r="Y31" t="str">
            <v>AEI.04.04</v>
          </cell>
          <cell r="Z31" t="str">
            <v>AEI.01.03</v>
          </cell>
          <cell r="AA31" t="str">
            <v>AEI.02.03</v>
          </cell>
          <cell r="AB31">
            <v>0.2</v>
          </cell>
          <cell r="AC31">
            <v>0.2</v>
          </cell>
          <cell r="AD31">
            <v>0.2</v>
          </cell>
          <cell r="AE31">
            <v>0.2</v>
          </cell>
          <cell r="AF31">
            <v>0.2</v>
          </cell>
          <cell r="AG31">
            <v>1</v>
          </cell>
          <cell r="AH31">
            <v>6</v>
          </cell>
          <cell r="AI31">
            <v>8</v>
          </cell>
          <cell r="AJ31">
            <v>8</v>
          </cell>
          <cell r="AK31">
            <v>8</v>
          </cell>
          <cell r="AL31">
            <v>10</v>
          </cell>
          <cell r="AM31" t="str">
            <v>Definir las caracterísitcas y contenidos del taller</v>
          </cell>
          <cell r="AN31" t="str">
            <v>Elaborar la lista de participantes</v>
          </cell>
          <cell r="AO31" t="str">
            <v>Elaborar los TDR</v>
          </cell>
          <cell r="AP31" t="str">
            <v>Desarrollar los talleres</v>
          </cell>
          <cell r="AQ31" t="str">
            <v>Elaborar informe final</v>
          </cell>
          <cell r="AR31">
            <v>0.2</v>
          </cell>
          <cell r="AS31">
            <v>0.1</v>
          </cell>
          <cell r="AT31">
            <v>0.1</v>
          </cell>
          <cell r="AU31">
            <v>0.4</v>
          </cell>
          <cell r="AV31">
            <v>0.2</v>
          </cell>
        </row>
        <row r="32">
          <cell r="G32" t="str">
            <v>OAJ</v>
          </cell>
          <cell r="H32" t="str">
            <v>Riesgo negativo: Amenaza</v>
          </cell>
          <cell r="I32" t="str">
            <v>Postores con intenciones de soborno</v>
          </cell>
          <cell r="J32" t="str">
            <v>AEI.04.02 - AEI.04.03 - AEI.04.04 - AEI.01.03 - AEI.02.03 - AEI.04.05  - AEI.04.07 - AEI.04.07 - AEI.04.08 -  AEI.04.09</v>
          </cell>
          <cell r="K32" t="str">
            <v>OGA/Justo Buendía</v>
          </cell>
          <cell r="L32">
            <v>6</v>
          </cell>
          <cell r="M32">
            <v>8</v>
          </cell>
          <cell r="N32">
            <v>48</v>
          </cell>
          <cell r="O32">
            <v>48</v>
          </cell>
          <cell r="P32" t="str">
            <v>RA</v>
          </cell>
          <cell r="Q32" t="str">
            <v>Media</v>
          </cell>
          <cell r="R32" t="str">
            <v>No</v>
          </cell>
          <cell r="S32" t="str">
            <v>Mitigar</v>
          </cell>
          <cell r="T32" t="str">
    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    </cell>
          <cell r="U32">
            <v>44691</v>
          </cell>
          <cell r="V32">
            <v>44717</v>
          </cell>
          <cell r="W32" t="str">
            <v>AEI.04.02</v>
          </cell>
          <cell r="X32" t="str">
            <v>AEI.04.03</v>
          </cell>
          <cell r="Y32" t="str">
            <v>AEI.04.04</v>
          </cell>
          <cell r="Z32" t="str">
            <v>AEI.01.03</v>
          </cell>
          <cell r="AA32" t="str">
            <v>AEI.02.03</v>
          </cell>
          <cell r="AB32">
            <v>0.2</v>
          </cell>
          <cell r="AC32">
            <v>0.2</v>
          </cell>
          <cell r="AD32">
            <v>0.2</v>
          </cell>
          <cell r="AE32">
            <v>0.2</v>
          </cell>
          <cell r="AF32">
            <v>0.2</v>
          </cell>
          <cell r="AG32">
            <v>1</v>
          </cell>
          <cell r="AH32">
            <v>6</v>
          </cell>
          <cell r="AI32">
            <v>8</v>
          </cell>
          <cell r="AJ32">
            <v>8</v>
          </cell>
          <cell r="AK32">
            <v>8</v>
          </cell>
          <cell r="AL32">
            <v>10</v>
          </cell>
          <cell r="AM32" t="str">
            <v>Definir las caracterísitcas y contenidos del taller</v>
          </cell>
          <cell r="AN32" t="str">
            <v>Elaborar la lista de participantes</v>
          </cell>
          <cell r="AO32" t="str">
            <v>Elaborar los TDR</v>
          </cell>
          <cell r="AP32" t="str">
            <v>Desarrollar los talleres</v>
          </cell>
          <cell r="AQ32" t="str">
            <v>Elaborar informe final</v>
          </cell>
          <cell r="AR32">
            <v>0.2</v>
          </cell>
          <cell r="AS32">
            <v>0.1</v>
          </cell>
          <cell r="AT32">
            <v>0.1</v>
          </cell>
          <cell r="AU32">
            <v>0.4</v>
          </cell>
          <cell r="AV32">
            <v>0.2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A - ISO 27001"/>
      <sheetName val="MATRIZ DE CONTEXTO"/>
      <sheetName val="PRODUCTOS"/>
      <sheetName val="INTERESADOS"/>
      <sheetName val="DATOS GENERALES"/>
      <sheetName val="REGISTRO DE RIESGOS"/>
      <sheetName val="MATRICES"/>
      <sheetName val="R_1"/>
      <sheetName val="R_2"/>
      <sheetName val="R_3"/>
      <sheetName val="R_4"/>
      <sheetName val="R_5"/>
      <sheetName val="R_6"/>
      <sheetName val="R_7"/>
      <sheetName val="R_8"/>
      <sheetName val="R_9"/>
      <sheetName val="R_10"/>
      <sheetName val="R_11"/>
      <sheetName val="R_12"/>
      <sheetName val="R_13"/>
      <sheetName val="R_14"/>
      <sheetName val="R_15"/>
      <sheetName val="R_16"/>
      <sheetName val="R_17"/>
      <sheetName val="R_18"/>
      <sheetName val="R_19"/>
      <sheetName val="R_20"/>
    </sheetNames>
    <sheetDataSet>
      <sheetData sheetId="0"/>
      <sheetData sheetId="1"/>
      <sheetData sheetId="2"/>
      <sheetData sheetId="3"/>
      <sheetData sheetId="4">
        <row r="56">
          <cell r="F56">
            <v>24</v>
          </cell>
        </row>
        <row r="57">
          <cell r="F57">
            <v>40</v>
          </cell>
        </row>
        <row r="58">
          <cell r="F58">
            <v>64</v>
          </cell>
        </row>
      </sheetData>
      <sheetData sheetId="5">
        <row r="12">
          <cell r="G12" t="str">
            <v>SGSI_R1_2022</v>
          </cell>
        </row>
      </sheetData>
      <sheetData sheetId="6"/>
      <sheetData sheetId="7">
        <row r="3">
          <cell r="D3" t="str">
            <v>Sistema de gestión de seguridad de la información - SGSI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8E001-4717-43B7-9EFB-51161AE23C19}">
  <sheetPr codeName="Hoja3">
    <tabColor rgb="FF00FF99"/>
  </sheetPr>
  <dimension ref="A1:AW32"/>
  <sheetViews>
    <sheetView showGridLines="0" topLeftCell="A7" zoomScale="105" zoomScaleNormal="120" workbookViewId="0">
      <selection activeCell="T12" sqref="T12"/>
    </sheetView>
  </sheetViews>
  <sheetFormatPr baseColWidth="10" defaultColWidth="11.42578125" defaultRowHeight="22.5" customHeight="1" x14ac:dyDescent="0.25"/>
  <cols>
    <col min="1" max="1" width="12.5703125" style="58" customWidth="1"/>
    <col min="2" max="2" width="6.85546875" style="58" customWidth="1"/>
    <col min="3" max="3" width="10.140625" style="58" customWidth="1"/>
    <col min="4" max="4" width="9.85546875" style="58" customWidth="1"/>
    <col min="5" max="5" width="8.7109375" style="58" customWidth="1"/>
    <col min="6" max="6" width="10" style="58" customWidth="1"/>
    <col min="7" max="7" width="15.7109375" style="59" customWidth="1"/>
    <col min="8" max="8" width="16.7109375" style="59" customWidth="1"/>
    <col min="9" max="9" width="27.7109375" style="59" customWidth="1"/>
    <col min="10" max="10" width="31.7109375" style="59" customWidth="1"/>
    <col min="11" max="11" width="19.42578125" style="59" customWidth="1"/>
    <col min="12" max="13" width="15.7109375" style="59" customWidth="1"/>
    <col min="14" max="14" width="16.42578125" style="59" customWidth="1"/>
    <col min="15" max="15" width="8.7109375" style="59" customWidth="1"/>
    <col min="16" max="16" width="7.5703125" style="59" customWidth="1"/>
    <col min="17" max="17" width="11.42578125" style="59" customWidth="1"/>
    <col min="18" max="18" width="18.28515625" style="59" customWidth="1"/>
    <col min="19" max="19" width="21.5703125" style="59" customWidth="1"/>
    <col min="20" max="20" width="58.140625" style="59" customWidth="1"/>
    <col min="21" max="22" width="11.85546875" style="59" customWidth="1"/>
    <col min="23" max="28" width="11.42578125" style="59" customWidth="1"/>
    <col min="29" max="31" width="11.42578125" style="60" customWidth="1"/>
    <col min="32" max="32" width="11.42578125" style="60"/>
    <col min="33" max="37" width="11.42578125" style="59"/>
    <col min="38" max="38" width="16.42578125" style="59" customWidth="1"/>
    <col min="39" max="16384" width="11.42578125" style="59"/>
  </cols>
  <sheetData>
    <row r="1" spans="1:49" ht="15.6" customHeight="1" thickBot="1" x14ac:dyDescent="0.3"/>
    <row r="2" spans="1:49" ht="30.6" customHeight="1" thickBot="1" x14ac:dyDescent="0.3">
      <c r="B2" s="267" t="s">
        <v>118</v>
      </c>
      <c r="C2" s="268"/>
      <c r="D2" s="268"/>
      <c r="E2" s="268"/>
      <c r="F2" s="268"/>
      <c r="G2" s="268"/>
      <c r="H2" s="268"/>
      <c r="I2" s="268"/>
      <c r="J2" s="268"/>
      <c r="K2" s="268"/>
      <c r="L2" s="269"/>
      <c r="M2" s="61" t="str">
        <f ca="1">CELL("nombrearchivo",K2)</f>
        <v>D:\2. GxP\09. Documentación de Procesos\01. Documentos publicados 2025\Mar 07. Publicado\UM\[GDI-MAS-FM030-Ficha de Seguimiento de RyO v2.xlsx]REGISTRO DE RIESGOS</v>
      </c>
    </row>
    <row r="3" spans="1:49" s="64" customFormat="1" ht="31.15" customHeight="1" x14ac:dyDescent="0.25">
      <c r="A3" s="62"/>
      <c r="B3" s="270" t="s">
        <v>24</v>
      </c>
      <c r="C3" s="271"/>
      <c r="D3" s="62"/>
      <c r="E3" s="62"/>
      <c r="F3" s="62"/>
      <c r="G3" s="63" t="e">
        <f>#REF!</f>
        <v>#REF!</v>
      </c>
      <c r="K3" s="65" t="s">
        <v>25</v>
      </c>
      <c r="L3" s="66" t="e">
        <f>#REF!</f>
        <v>#REF!</v>
      </c>
      <c r="M3" s="67">
        <f ca="1">SEARCH("]",M2)</f>
        <v>143</v>
      </c>
      <c r="AC3" s="62"/>
      <c r="AD3" s="62"/>
      <c r="AE3" s="62"/>
      <c r="AF3" s="62"/>
    </row>
    <row r="4" spans="1:49" s="64" customFormat="1" ht="10.15" customHeight="1" x14ac:dyDescent="0.25">
      <c r="A4" s="62"/>
      <c r="B4" s="68"/>
      <c r="C4" s="62"/>
      <c r="D4" s="62"/>
      <c r="E4" s="62"/>
      <c r="F4" s="62"/>
      <c r="L4" s="69"/>
      <c r="M4" s="67">
        <f ca="1">LEN(M2)-SEARCH("]",M2)</f>
        <v>19</v>
      </c>
      <c r="AC4" s="62"/>
      <c r="AD4" s="62"/>
      <c r="AE4" s="62"/>
      <c r="AF4" s="62"/>
    </row>
    <row r="5" spans="1:49" s="64" customFormat="1" ht="25.9" customHeight="1" x14ac:dyDescent="0.25">
      <c r="A5" s="62"/>
      <c r="B5" s="68"/>
      <c r="C5" s="70" t="s">
        <v>26</v>
      </c>
      <c r="D5" s="71"/>
      <c r="E5" s="62"/>
      <c r="F5" s="62"/>
      <c r="H5" s="272"/>
      <c r="I5" s="272"/>
      <c r="J5" s="272"/>
      <c r="K5" s="62" t="s">
        <v>27</v>
      </c>
      <c r="L5" s="69"/>
      <c r="M5" s="72" t="str">
        <f ca="1">RIGHT(M2,M4)</f>
        <v>REGISTRO DE RIESGOS</v>
      </c>
      <c r="AC5" s="62"/>
      <c r="AD5" s="62"/>
      <c r="AE5" s="62"/>
      <c r="AF5" s="62"/>
    </row>
    <row r="6" spans="1:49" s="64" customFormat="1" ht="25.9" customHeight="1" x14ac:dyDescent="0.25">
      <c r="A6" s="62"/>
      <c r="B6" s="68"/>
      <c r="C6" s="70" t="s">
        <v>28</v>
      </c>
      <c r="D6" s="71"/>
      <c r="E6" s="62"/>
      <c r="F6" s="62"/>
      <c r="H6" s="272"/>
      <c r="I6" s="272"/>
      <c r="J6" s="272"/>
      <c r="K6" s="62" t="s">
        <v>27</v>
      </c>
      <c r="L6" s="69"/>
      <c r="AC6" s="62"/>
      <c r="AD6" s="62"/>
      <c r="AE6" s="62"/>
      <c r="AF6" s="62"/>
    </row>
    <row r="7" spans="1:49" s="64" customFormat="1" ht="25.9" customHeight="1" thickBot="1" x14ac:dyDescent="0.3">
      <c r="A7" s="62"/>
      <c r="B7" s="73"/>
      <c r="C7" s="74" t="s">
        <v>29</v>
      </c>
      <c r="D7" s="75"/>
      <c r="E7" s="76"/>
      <c r="F7" s="76"/>
      <c r="G7" s="77"/>
      <c r="H7" s="273"/>
      <c r="I7" s="273"/>
      <c r="J7" s="273"/>
      <c r="K7" s="76" t="s">
        <v>27</v>
      </c>
      <c r="L7" s="78"/>
      <c r="AC7" s="62"/>
      <c r="AD7" s="62"/>
      <c r="AE7" s="62"/>
      <c r="AF7" s="62"/>
    </row>
    <row r="8" spans="1:49" s="62" customFormat="1" ht="12.6" customHeight="1" thickBot="1" x14ac:dyDescent="0.3">
      <c r="G8" s="62">
        <v>1</v>
      </c>
      <c r="H8" s="62">
        <f>G8+1</f>
        <v>2</v>
      </c>
      <c r="I8" s="62">
        <f t="shared" ref="I8:AQ8" si="0">H8+1</f>
        <v>3</v>
      </c>
      <c r="J8" s="62">
        <f t="shared" si="0"/>
        <v>4</v>
      </c>
      <c r="K8" s="62">
        <f t="shared" si="0"/>
        <v>5</v>
      </c>
      <c r="L8" s="62">
        <f t="shared" si="0"/>
        <v>6</v>
      </c>
      <c r="M8" s="62">
        <f t="shared" si="0"/>
        <v>7</v>
      </c>
      <c r="N8" s="62">
        <f t="shared" si="0"/>
        <v>8</v>
      </c>
      <c r="O8" s="62">
        <f t="shared" si="0"/>
        <v>9</v>
      </c>
      <c r="P8" s="62">
        <f t="shared" si="0"/>
        <v>10</v>
      </c>
      <c r="Q8" s="62">
        <f t="shared" si="0"/>
        <v>11</v>
      </c>
      <c r="R8" s="62">
        <f t="shared" si="0"/>
        <v>12</v>
      </c>
      <c r="S8" s="62">
        <f t="shared" si="0"/>
        <v>13</v>
      </c>
      <c r="T8" s="62">
        <f t="shared" si="0"/>
        <v>14</v>
      </c>
      <c r="U8" s="62">
        <f t="shared" si="0"/>
        <v>15</v>
      </c>
      <c r="V8" s="62">
        <f t="shared" si="0"/>
        <v>16</v>
      </c>
      <c r="W8" s="62">
        <f t="shared" si="0"/>
        <v>17</v>
      </c>
      <c r="X8" s="62">
        <f t="shared" si="0"/>
        <v>18</v>
      </c>
      <c r="Y8" s="62">
        <f t="shared" si="0"/>
        <v>19</v>
      </c>
      <c r="Z8" s="62">
        <f t="shared" si="0"/>
        <v>20</v>
      </c>
      <c r="AA8" s="62">
        <f t="shared" si="0"/>
        <v>21</v>
      </c>
      <c r="AB8" s="62">
        <f t="shared" si="0"/>
        <v>22</v>
      </c>
      <c r="AC8" s="62">
        <f t="shared" si="0"/>
        <v>23</v>
      </c>
      <c r="AD8" s="62">
        <f t="shared" si="0"/>
        <v>24</v>
      </c>
      <c r="AE8" s="62">
        <f t="shared" si="0"/>
        <v>25</v>
      </c>
      <c r="AF8" s="62">
        <f t="shared" si="0"/>
        <v>26</v>
      </c>
      <c r="AG8" s="62">
        <f t="shared" si="0"/>
        <v>27</v>
      </c>
      <c r="AH8" s="62">
        <f t="shared" si="0"/>
        <v>28</v>
      </c>
      <c r="AI8" s="62">
        <f t="shared" si="0"/>
        <v>29</v>
      </c>
      <c r="AJ8" s="62">
        <f t="shared" si="0"/>
        <v>30</v>
      </c>
      <c r="AK8" s="62">
        <f t="shared" si="0"/>
        <v>31</v>
      </c>
      <c r="AL8" s="62">
        <f t="shared" si="0"/>
        <v>32</v>
      </c>
      <c r="AM8" s="62">
        <f t="shared" si="0"/>
        <v>33</v>
      </c>
      <c r="AN8" s="62">
        <f t="shared" si="0"/>
        <v>34</v>
      </c>
      <c r="AO8" s="62">
        <f t="shared" si="0"/>
        <v>35</v>
      </c>
      <c r="AP8" s="62">
        <f t="shared" si="0"/>
        <v>36</v>
      </c>
      <c r="AQ8" s="62">
        <f t="shared" si="0"/>
        <v>37</v>
      </c>
      <c r="AR8" s="62">
        <f t="shared" ref="AR8" si="1">AQ8+1</f>
        <v>38</v>
      </c>
      <c r="AS8" s="62">
        <f t="shared" ref="AS8" si="2">AR8+1</f>
        <v>39</v>
      </c>
      <c r="AT8" s="62">
        <f t="shared" ref="AT8" si="3">AS8+1</f>
        <v>40</v>
      </c>
      <c r="AU8" s="62">
        <f t="shared" ref="AU8" si="4">AT8+1</f>
        <v>41</v>
      </c>
      <c r="AV8" s="62">
        <f t="shared" ref="AV8" si="5">AU8+1</f>
        <v>42</v>
      </c>
    </row>
    <row r="9" spans="1:49" ht="33.6" customHeight="1" x14ac:dyDescent="0.25">
      <c r="G9" s="257" t="s">
        <v>117</v>
      </c>
      <c r="H9" s="258"/>
      <c r="I9" s="258"/>
      <c r="J9" s="258"/>
      <c r="K9" s="259"/>
      <c r="L9" s="257" t="s">
        <v>116</v>
      </c>
      <c r="M9" s="258"/>
      <c r="N9" s="258"/>
      <c r="O9" s="258"/>
      <c r="P9" s="258"/>
      <c r="Q9" s="258"/>
      <c r="R9" s="259"/>
      <c r="S9" s="257" t="s">
        <v>115</v>
      </c>
      <c r="T9" s="258"/>
      <c r="U9" s="258"/>
      <c r="V9" s="259"/>
    </row>
    <row r="10" spans="1:49" s="80" customFormat="1" ht="29.25" customHeight="1" x14ac:dyDescent="0.25">
      <c r="A10" s="79"/>
      <c r="B10" s="79"/>
      <c r="C10" s="79"/>
      <c r="D10" s="79"/>
      <c r="E10" s="79"/>
      <c r="F10" s="79"/>
      <c r="G10" s="260"/>
      <c r="H10" s="261"/>
      <c r="I10" s="261"/>
      <c r="J10" s="261"/>
      <c r="K10" s="262"/>
      <c r="L10" s="263" t="s">
        <v>90</v>
      </c>
      <c r="M10" s="264"/>
      <c r="N10" s="264"/>
      <c r="O10" s="264"/>
      <c r="P10" s="264"/>
      <c r="Q10" s="264" t="s">
        <v>114</v>
      </c>
      <c r="R10" s="265"/>
      <c r="S10" s="260"/>
      <c r="T10" s="261"/>
      <c r="U10" s="261"/>
      <c r="V10" s="262"/>
      <c r="AC10" s="81"/>
      <c r="AD10" s="81"/>
      <c r="AE10" s="81"/>
      <c r="AF10" s="81"/>
    </row>
    <row r="11" spans="1:49" s="86" customFormat="1" ht="31.5" customHeight="1" thickBot="1" x14ac:dyDescent="0.3">
      <c r="A11" s="82"/>
      <c r="B11" s="82"/>
      <c r="C11" s="82"/>
      <c r="D11" s="82"/>
      <c r="E11" s="82"/>
      <c r="F11" s="82"/>
      <c r="G11" s="83" t="s">
        <v>86</v>
      </c>
      <c r="H11" s="84" t="s">
        <v>113</v>
      </c>
      <c r="I11" s="84" t="s">
        <v>87</v>
      </c>
      <c r="J11" s="84" t="s">
        <v>112</v>
      </c>
      <c r="K11" s="85" t="s">
        <v>89</v>
      </c>
      <c r="L11" s="83" t="s">
        <v>20</v>
      </c>
      <c r="M11" s="84" t="s">
        <v>111</v>
      </c>
      <c r="N11" s="84" t="s">
        <v>110</v>
      </c>
      <c r="O11" s="266" t="s">
        <v>90</v>
      </c>
      <c r="P11" s="266"/>
      <c r="Q11" s="84" t="s">
        <v>21</v>
      </c>
      <c r="R11" s="85" t="s">
        <v>91</v>
      </c>
      <c r="S11" s="83" t="s">
        <v>109</v>
      </c>
      <c r="T11" s="84" t="s">
        <v>108</v>
      </c>
      <c r="U11" s="84" t="s">
        <v>107</v>
      </c>
      <c r="V11" s="85" t="s">
        <v>106</v>
      </c>
    </row>
    <row r="12" spans="1:49" s="80" customFormat="1" ht="67.150000000000006" customHeight="1" thickBot="1" x14ac:dyDescent="0.3">
      <c r="A12" s="87">
        <f t="shared" ref="A12:A31" ca="1" si="6">INDIRECT(D12&amp;"!F14")</f>
        <v>0</v>
      </c>
      <c r="B12" s="88">
        <f t="shared" ref="B12:B31" ca="1" si="7">IF(G12="","",INDIRECT(D12&amp;"!j5"))</f>
        <v>0</v>
      </c>
      <c r="C12" s="89" t="str">
        <f t="shared" ref="C12:C31" ca="1" si="8">HYPERLINK("#"&amp;B12&amp;"!A1","Ir a "&amp;B12)</f>
        <v>Ir a 0</v>
      </c>
      <c r="D12" s="81" t="s">
        <v>66</v>
      </c>
      <c r="E12" s="81">
        <v>1</v>
      </c>
      <c r="F12" s="81">
        <f t="shared" ref="F12:F31" si="9">MOD(E12,2)</f>
        <v>1</v>
      </c>
      <c r="G12" s="90" t="str">
        <f>+'[1]REGISTRO DE RIESGOS'!G13</f>
        <v>OAJ</v>
      </c>
      <c r="H12" s="90" t="s">
        <v>132</v>
      </c>
      <c r="I12" s="90" t="str">
        <f>+'[1]REGISTRO DE RIESGOS'!I13</f>
        <v>Postores con intenciones de soborno</v>
      </c>
      <c r="J12" s="90" t="str">
        <f>+'[1]REGISTRO DE RIESGOS'!J13</f>
        <v>AEI.04.02 - AEI.04.03 - AEI.04.04 - AEI.02.02 - AEI.02.03 - AEI.03.01 - AEI.04.07 - AEI.04.07 - AEI.04.08 -  AEI.04.09</v>
      </c>
      <c r="K12" s="90" t="str">
        <f>+'[1]REGISTRO DE RIESGOS'!K13</f>
        <v>OGA/María Linares</v>
      </c>
      <c r="L12" s="90">
        <f>+'[1]REGISTRO DE RIESGOS'!L13</f>
        <v>10</v>
      </c>
      <c r="M12" s="90">
        <f>+'[1]REGISTRO DE RIESGOS'!M13</f>
        <v>8</v>
      </c>
      <c r="N12" s="90">
        <f>+'[1]REGISTRO DE RIESGOS'!N13</f>
        <v>80</v>
      </c>
      <c r="O12" s="90">
        <f>+'[1]REGISTRO DE RIESGOS'!O13</f>
        <v>80</v>
      </c>
      <c r="P12" s="90" t="str">
        <f>+'[1]REGISTRO DE RIESGOS'!P13</f>
        <v>RMA</v>
      </c>
      <c r="Q12" s="90" t="str">
        <f>+'[1]REGISTRO DE RIESGOS'!Q13</f>
        <v>Alta</v>
      </c>
      <c r="R12" s="90" t="str">
        <f>+'[1]REGISTRO DE RIESGOS'!R13</f>
        <v>Sí</v>
      </c>
      <c r="S12" s="90" t="s">
        <v>145</v>
      </c>
      <c r="T12" s="90" t="str">
        <f>+'[1]REGISTRO DE RIESGOS'!T13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2" s="90">
        <f>+'[1]REGISTRO DE RIESGOS'!U13</f>
        <v>44691</v>
      </c>
      <c r="V12" s="90">
        <f>+'[1]REGISTRO DE RIESGOS'!V13</f>
        <v>44717</v>
      </c>
      <c r="W12" s="90" t="str">
        <f>+'[1]REGISTRO DE RIESGOS'!W13</f>
        <v>AEI.04.02</v>
      </c>
      <c r="X12" s="90" t="str">
        <f>+'[1]REGISTRO DE RIESGOS'!X13</f>
        <v>AEI.04.03</v>
      </c>
      <c r="Y12" s="90" t="str">
        <f>+'[1]REGISTRO DE RIESGOS'!Y13</f>
        <v>AEI.04.04</v>
      </c>
      <c r="Z12" s="90" t="str">
        <f>+'[1]REGISTRO DE RIESGOS'!Z13</f>
        <v>AEI.02.02</v>
      </c>
      <c r="AA12" s="90" t="str">
        <f>+'[1]REGISTRO DE RIESGOS'!AA13</f>
        <v>AEI.02.03</v>
      </c>
      <c r="AB12" s="90">
        <f>+'[1]REGISTRO DE RIESGOS'!AB13</f>
        <v>0.2</v>
      </c>
      <c r="AC12" s="90">
        <f>+'[1]REGISTRO DE RIESGOS'!AC13</f>
        <v>0.2</v>
      </c>
      <c r="AD12" s="90">
        <f>+'[1]REGISTRO DE RIESGOS'!AD13</f>
        <v>0.2</v>
      </c>
      <c r="AE12" s="90">
        <f>+'[1]REGISTRO DE RIESGOS'!AE13</f>
        <v>0.2</v>
      </c>
      <c r="AF12" s="90">
        <f>+'[1]REGISTRO DE RIESGOS'!AF13</f>
        <v>0.2</v>
      </c>
      <c r="AG12" s="90">
        <f>+'[1]REGISTRO DE RIESGOS'!AG13</f>
        <v>1</v>
      </c>
      <c r="AH12" s="90">
        <f>+'[1]REGISTRO DE RIESGOS'!AH13</f>
        <v>8</v>
      </c>
      <c r="AI12" s="90">
        <f>+'[1]REGISTRO DE RIESGOS'!AI13</f>
        <v>10</v>
      </c>
      <c r="AJ12" s="90">
        <f>+'[1]REGISTRO DE RIESGOS'!AJ13</f>
        <v>4</v>
      </c>
      <c r="AK12" s="90">
        <f>+'[1]REGISTRO DE RIESGOS'!AK13</f>
        <v>8</v>
      </c>
      <c r="AL12" s="90">
        <f>+'[1]REGISTRO DE RIESGOS'!AL13</f>
        <v>10</v>
      </c>
      <c r="AM12" s="90" t="str">
        <f>+'[1]REGISTRO DE RIESGOS'!AM13</f>
        <v>Definir las caracterísitcas y contenidos del taller</v>
      </c>
      <c r="AN12" s="90" t="str">
        <f>+'[1]REGISTRO DE RIESGOS'!AN13</f>
        <v>Elaborar la lista de participantes</v>
      </c>
      <c r="AO12" s="90" t="str">
        <f>+'[1]REGISTRO DE RIESGOS'!AO13</f>
        <v>Elaborar los TDR</v>
      </c>
      <c r="AP12" s="90" t="str">
        <f>+'[1]REGISTRO DE RIESGOS'!AP13</f>
        <v>Desarrollar los talleres</v>
      </c>
      <c r="AQ12" s="90" t="str">
        <f>+'[1]REGISTRO DE RIESGOS'!AQ13</f>
        <v>Elaborar informe final</v>
      </c>
      <c r="AR12" s="90">
        <f>+'[1]REGISTRO DE RIESGOS'!AR13</f>
        <v>0.2</v>
      </c>
      <c r="AS12" s="90">
        <f>+'[1]REGISTRO DE RIESGOS'!AS13</f>
        <v>0.1</v>
      </c>
      <c r="AT12" s="90">
        <f>+'[1]REGISTRO DE RIESGOS'!AT13</f>
        <v>0.1</v>
      </c>
      <c r="AU12" s="90">
        <f>+'[1]REGISTRO DE RIESGOS'!AU13</f>
        <v>0.4</v>
      </c>
      <c r="AV12" s="90">
        <f>+'[1]REGISTRO DE RIESGOS'!AV13</f>
        <v>0.2</v>
      </c>
      <c r="AW12" s="80" t="str">
        <f>+'[1]REGISTRO DE RIESGOS'!$AW$13</f>
        <v>OTRO</v>
      </c>
    </row>
    <row r="13" spans="1:49" s="80" customFormat="1" ht="67.150000000000006" customHeight="1" thickBot="1" x14ac:dyDescent="0.3">
      <c r="A13" s="87" t="e">
        <f t="shared" ca="1" si="6"/>
        <v>#REF!</v>
      </c>
      <c r="B13" s="91" t="e">
        <f t="shared" ca="1" si="7"/>
        <v>#REF!</v>
      </c>
      <c r="C13" s="92" t="e">
        <f t="shared" ca="1" si="8"/>
        <v>#REF!</v>
      </c>
      <c r="D13" s="81" t="s">
        <v>67</v>
      </c>
      <c r="E13" s="81">
        <f t="shared" ref="E13:E31" si="10">E12+1</f>
        <v>2</v>
      </c>
      <c r="F13" s="81">
        <f t="shared" si="9"/>
        <v>0</v>
      </c>
      <c r="G13" s="90" t="str">
        <f>+'[1]REGISTRO DE RIESGOS'!G14</f>
        <v>OAJ</v>
      </c>
      <c r="H13" s="90" t="str">
        <f>+'[1]REGISTRO DE RIESGOS'!H14</f>
        <v>Riesgo negativo: Amenaza</v>
      </c>
      <c r="I13" s="90" t="str">
        <f>+'[1]REGISTRO DE RIESGOS'!I14</f>
        <v>Postores con intenciones de soborno</v>
      </c>
      <c r="J13" s="90" t="str">
        <f>+'[1]REGISTRO DE RIESGOS'!J14</f>
        <v>AEI.04.02 - AEI.04.03 - AEI.04.04 - AEI.01.03 - AEI.02.03 - AEI.04.05  - AEI.04.07 - AEI.04.07 - AEI.04.08 -  AEI.04.09</v>
      </c>
      <c r="K13" s="90" t="str">
        <f>+'[1]REGISTRO DE RIESGOS'!K14</f>
        <v>OGA/Mauricio Paredes</v>
      </c>
      <c r="L13" s="90">
        <f>+'[1]REGISTRO DE RIESGOS'!L14</f>
        <v>6</v>
      </c>
      <c r="M13" s="90">
        <f>+'[1]REGISTRO DE RIESGOS'!M14</f>
        <v>8</v>
      </c>
      <c r="N13" s="90">
        <f>+'[1]REGISTRO DE RIESGOS'!N14</f>
        <v>48</v>
      </c>
      <c r="O13" s="90">
        <f>+'[1]REGISTRO DE RIESGOS'!O14</f>
        <v>48</v>
      </c>
      <c r="P13" s="90" t="str">
        <f>+'[1]REGISTRO DE RIESGOS'!P14</f>
        <v>RA</v>
      </c>
      <c r="Q13" s="90" t="str">
        <f>+'[1]REGISTRO DE RIESGOS'!Q14</f>
        <v>Media</v>
      </c>
      <c r="R13" s="90" t="str">
        <f>+'[1]REGISTRO DE RIESGOS'!R14</f>
        <v>No</v>
      </c>
      <c r="S13" s="90" t="str">
        <f>+'[1]REGISTRO DE RIESGOS'!S14</f>
        <v>Mitigar</v>
      </c>
      <c r="T13" s="90" t="str">
        <f>+'[1]REGISTRO DE RIESGOS'!T14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3" s="90">
        <f>+'[1]REGISTRO DE RIESGOS'!U14</f>
        <v>44691</v>
      </c>
      <c r="V13" s="90">
        <f>+'[1]REGISTRO DE RIESGOS'!V14</f>
        <v>44717</v>
      </c>
      <c r="W13" s="90" t="str">
        <f>+'[1]REGISTRO DE RIESGOS'!W14</f>
        <v>AEI.04.02</v>
      </c>
      <c r="X13" s="90" t="str">
        <f>+'[1]REGISTRO DE RIESGOS'!X14</f>
        <v>AEI.04.03</v>
      </c>
      <c r="Y13" s="90" t="str">
        <f>+'[1]REGISTRO DE RIESGOS'!Y14</f>
        <v>AEI.04.04</v>
      </c>
      <c r="Z13" s="90" t="str">
        <f>+'[1]REGISTRO DE RIESGOS'!Z14</f>
        <v>AEI.01.03</v>
      </c>
      <c r="AA13" s="90" t="str">
        <f>+'[1]REGISTRO DE RIESGOS'!AA14</f>
        <v>AEI.02.03</v>
      </c>
      <c r="AB13" s="90">
        <f>+'[1]REGISTRO DE RIESGOS'!AB14</f>
        <v>0.2</v>
      </c>
      <c r="AC13" s="90">
        <f>+'[1]REGISTRO DE RIESGOS'!AC14</f>
        <v>0.2</v>
      </c>
      <c r="AD13" s="90">
        <f>+'[1]REGISTRO DE RIESGOS'!AD14</f>
        <v>0.2</v>
      </c>
      <c r="AE13" s="90">
        <f>+'[1]REGISTRO DE RIESGOS'!AE14</f>
        <v>0.2</v>
      </c>
      <c r="AF13" s="90">
        <f>+'[1]REGISTRO DE RIESGOS'!AF14</f>
        <v>0.2</v>
      </c>
      <c r="AG13" s="90">
        <f>+'[1]REGISTRO DE RIESGOS'!AG14</f>
        <v>1</v>
      </c>
      <c r="AH13" s="90">
        <f>+'[1]REGISTRO DE RIESGOS'!AH14</f>
        <v>6</v>
      </c>
      <c r="AI13" s="90">
        <f>+'[1]REGISTRO DE RIESGOS'!AI14</f>
        <v>8</v>
      </c>
      <c r="AJ13" s="90">
        <f>+'[1]REGISTRO DE RIESGOS'!AJ14</f>
        <v>8</v>
      </c>
      <c r="AK13" s="90">
        <f>+'[1]REGISTRO DE RIESGOS'!AK14</f>
        <v>8</v>
      </c>
      <c r="AL13" s="90">
        <f>+'[1]REGISTRO DE RIESGOS'!AL14</f>
        <v>10</v>
      </c>
      <c r="AM13" s="90" t="str">
        <f>+'[1]REGISTRO DE RIESGOS'!AM14</f>
        <v>Definir las caracterísitcas y contenidos del taller</v>
      </c>
      <c r="AN13" s="90" t="str">
        <f>+'[1]REGISTRO DE RIESGOS'!AN14</f>
        <v>Elaborar la lista de participantes</v>
      </c>
      <c r="AO13" s="90" t="str">
        <f>+'[1]REGISTRO DE RIESGOS'!AO14</f>
        <v>Elaborar los TDR</v>
      </c>
      <c r="AP13" s="90" t="str">
        <f>+'[1]REGISTRO DE RIESGOS'!AP14</f>
        <v>Desarrollar los talleres</v>
      </c>
      <c r="AQ13" s="90" t="str">
        <f>+'[1]REGISTRO DE RIESGOS'!AQ14</f>
        <v>Elaborar informe final</v>
      </c>
      <c r="AR13" s="90">
        <f>+'[1]REGISTRO DE RIESGOS'!AR14</f>
        <v>0.2</v>
      </c>
      <c r="AS13" s="90">
        <f>+'[1]REGISTRO DE RIESGOS'!AS14</f>
        <v>0.1</v>
      </c>
      <c r="AT13" s="90">
        <f>+'[1]REGISTRO DE RIESGOS'!AT14</f>
        <v>0.1</v>
      </c>
      <c r="AU13" s="90">
        <f>+'[1]REGISTRO DE RIESGOS'!AU14</f>
        <v>0.4</v>
      </c>
      <c r="AV13" s="90">
        <f>+'[1]REGISTRO DE RIESGOS'!AV14</f>
        <v>0.2</v>
      </c>
      <c r="AW13" s="80" t="str">
        <f>+'[1]REGISTRO DE RIESGOS'!$AW$13</f>
        <v>OTRO</v>
      </c>
    </row>
    <row r="14" spans="1:49" s="80" customFormat="1" ht="67.150000000000006" customHeight="1" thickBot="1" x14ac:dyDescent="0.3">
      <c r="A14" s="87" t="e">
        <f t="shared" ca="1" si="6"/>
        <v>#REF!</v>
      </c>
      <c r="B14" s="91" t="e">
        <f t="shared" ca="1" si="7"/>
        <v>#REF!</v>
      </c>
      <c r="C14" s="92" t="e">
        <f t="shared" ca="1" si="8"/>
        <v>#REF!</v>
      </c>
      <c r="D14" s="81" t="s">
        <v>68</v>
      </c>
      <c r="E14" s="81">
        <f t="shared" si="10"/>
        <v>3</v>
      </c>
      <c r="F14" s="81">
        <f t="shared" si="9"/>
        <v>1</v>
      </c>
      <c r="G14" s="90" t="str">
        <f>+'[1]REGISTRO DE RIESGOS'!G15</f>
        <v>OAJ</v>
      </c>
      <c r="H14" s="90" t="str">
        <f>+'[1]REGISTRO DE RIESGOS'!H15</f>
        <v>Riesgo negativo: Amenaza</v>
      </c>
      <c r="I14" s="90" t="str">
        <f>+'[1]REGISTRO DE RIESGOS'!I15</f>
        <v>Postores con intenciones de soborno</v>
      </c>
      <c r="J14" s="90" t="str">
        <f>+'[1]REGISTRO DE RIESGOS'!J15</f>
        <v>AEI.04.02 - AEI.04.03 - AEI.04.04 - AEI.01.03 - AEI.02.03 - AEI.04.05  - AEI.04.07 - AEI.04.07 - AEI.04.08 -  AEI.04.09</v>
      </c>
      <c r="K14" s="90" t="str">
        <f>+'[1]REGISTRO DE RIESGOS'!K15</f>
        <v>OGA/Justo Buendía</v>
      </c>
      <c r="L14" s="90">
        <f>+'[1]REGISTRO DE RIESGOS'!L15</f>
        <v>6</v>
      </c>
      <c r="M14" s="90">
        <f>+'[1]REGISTRO DE RIESGOS'!M15</f>
        <v>8</v>
      </c>
      <c r="N14" s="90">
        <f>+'[1]REGISTRO DE RIESGOS'!N15</f>
        <v>48</v>
      </c>
      <c r="O14" s="90">
        <f>+'[1]REGISTRO DE RIESGOS'!O15</f>
        <v>48</v>
      </c>
      <c r="P14" s="90" t="str">
        <f>+'[1]REGISTRO DE RIESGOS'!P15</f>
        <v>RA</v>
      </c>
      <c r="Q14" s="90" t="str">
        <f>+'[1]REGISTRO DE RIESGOS'!Q15</f>
        <v>Media</v>
      </c>
      <c r="R14" s="90" t="str">
        <f>+'[1]REGISTRO DE RIESGOS'!R15</f>
        <v>No</v>
      </c>
      <c r="S14" s="90" t="str">
        <f>+'[1]REGISTRO DE RIESGOS'!S15</f>
        <v>Mitigar</v>
      </c>
      <c r="T14" s="90" t="str">
        <f>+'[1]REGISTRO DE RIESGOS'!T15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4" s="90">
        <f>+'[1]REGISTRO DE RIESGOS'!U15</f>
        <v>44691</v>
      </c>
      <c r="V14" s="90">
        <f>+'[1]REGISTRO DE RIESGOS'!V15</f>
        <v>44717</v>
      </c>
      <c r="W14" s="90" t="str">
        <f>+'[1]REGISTRO DE RIESGOS'!W15</f>
        <v>AEI.04.02</v>
      </c>
      <c r="X14" s="90" t="str">
        <f>+'[1]REGISTRO DE RIESGOS'!X15</f>
        <v>AEI.04.03</v>
      </c>
      <c r="Y14" s="90" t="str">
        <f>+'[1]REGISTRO DE RIESGOS'!Y15</f>
        <v>AEI.04.04</v>
      </c>
      <c r="Z14" s="90" t="str">
        <f>+'[1]REGISTRO DE RIESGOS'!Z15</f>
        <v>AEI.01.03</v>
      </c>
      <c r="AA14" s="90" t="str">
        <f>+'[1]REGISTRO DE RIESGOS'!AA15</f>
        <v>AEI.02.03</v>
      </c>
      <c r="AB14" s="90">
        <f>+'[1]REGISTRO DE RIESGOS'!AB15</f>
        <v>0.2</v>
      </c>
      <c r="AC14" s="90">
        <f>+'[1]REGISTRO DE RIESGOS'!AC15</f>
        <v>0.2</v>
      </c>
      <c r="AD14" s="90">
        <f>+'[1]REGISTRO DE RIESGOS'!AD15</f>
        <v>0.2</v>
      </c>
      <c r="AE14" s="90">
        <f>+'[1]REGISTRO DE RIESGOS'!AE15</f>
        <v>0.2</v>
      </c>
      <c r="AF14" s="90">
        <f>+'[1]REGISTRO DE RIESGOS'!AF15</f>
        <v>0.2</v>
      </c>
      <c r="AG14" s="90">
        <f>+'[1]REGISTRO DE RIESGOS'!AG15</f>
        <v>1</v>
      </c>
      <c r="AH14" s="90">
        <f>+'[1]REGISTRO DE RIESGOS'!AH15</f>
        <v>6</v>
      </c>
      <c r="AI14" s="90">
        <f>+'[1]REGISTRO DE RIESGOS'!AI15</f>
        <v>8</v>
      </c>
      <c r="AJ14" s="90">
        <f>+'[1]REGISTRO DE RIESGOS'!AJ15</f>
        <v>8</v>
      </c>
      <c r="AK14" s="90">
        <f>+'[1]REGISTRO DE RIESGOS'!AK15</f>
        <v>8</v>
      </c>
      <c r="AL14" s="90">
        <f>+'[1]REGISTRO DE RIESGOS'!AL15</f>
        <v>10</v>
      </c>
      <c r="AM14" s="90" t="str">
        <f>+'[1]REGISTRO DE RIESGOS'!AM15</f>
        <v>Definir las caracterísitcas y contenidos del taller</v>
      </c>
      <c r="AN14" s="90" t="str">
        <f>+'[1]REGISTRO DE RIESGOS'!AN15</f>
        <v>Elaborar la lista de participantes</v>
      </c>
      <c r="AO14" s="90" t="str">
        <f>+'[1]REGISTRO DE RIESGOS'!AO15</f>
        <v>Elaborar los TDR</v>
      </c>
      <c r="AP14" s="90" t="str">
        <f>+'[1]REGISTRO DE RIESGOS'!AP15</f>
        <v>Desarrollar los talleres</v>
      </c>
      <c r="AQ14" s="90" t="str">
        <f>+'[1]REGISTRO DE RIESGOS'!AQ15</f>
        <v>Elaborar informe final</v>
      </c>
      <c r="AR14" s="90">
        <f>+'[1]REGISTRO DE RIESGOS'!AR15</f>
        <v>0.2</v>
      </c>
      <c r="AS14" s="90">
        <f>+'[1]REGISTRO DE RIESGOS'!AS15</f>
        <v>0.1</v>
      </c>
      <c r="AT14" s="90">
        <f>+'[1]REGISTRO DE RIESGOS'!AT15</f>
        <v>0.1</v>
      </c>
      <c r="AU14" s="90">
        <f>+'[1]REGISTRO DE RIESGOS'!AU15</f>
        <v>0.4</v>
      </c>
      <c r="AV14" s="90">
        <f>+'[1]REGISTRO DE RIESGOS'!AV15</f>
        <v>0.2</v>
      </c>
      <c r="AW14" s="80" t="str">
        <f>+'[1]REGISTRO DE RIESGOS'!$AW$13</f>
        <v>OTRO</v>
      </c>
    </row>
    <row r="15" spans="1:49" s="80" customFormat="1" ht="67.150000000000006" customHeight="1" thickBot="1" x14ac:dyDescent="0.3">
      <c r="A15" s="87" t="e">
        <f t="shared" ca="1" si="6"/>
        <v>#REF!</v>
      </c>
      <c r="B15" s="91" t="e">
        <f t="shared" ca="1" si="7"/>
        <v>#REF!</v>
      </c>
      <c r="C15" s="92" t="e">
        <f t="shared" ca="1" si="8"/>
        <v>#REF!</v>
      </c>
      <c r="D15" s="81" t="s">
        <v>69</v>
      </c>
      <c r="E15" s="81">
        <f t="shared" si="10"/>
        <v>4</v>
      </c>
      <c r="F15" s="81">
        <f t="shared" si="9"/>
        <v>0</v>
      </c>
      <c r="G15" s="90" t="str">
        <f>+'[1]REGISTRO DE RIESGOS'!G16</f>
        <v>OAJ</v>
      </c>
      <c r="H15" s="90" t="str">
        <f>+'[1]REGISTRO DE RIESGOS'!H16</f>
        <v>Riesgo negativo: Amenaza</v>
      </c>
      <c r="I15" s="90" t="str">
        <f>+'[1]REGISTRO DE RIESGOS'!I16</f>
        <v>Postores con intenciones de soborno</v>
      </c>
      <c r="J15" s="90" t="str">
        <f>+'[1]REGISTRO DE RIESGOS'!J16</f>
        <v>AEI.04.02 - AEI.04.03 - AEI.04.04 - AEI.01.03 - AEI.02.03 - AEI.04.05  - AEI.04.07 - AEI.04.07 - AEI.04.08 -  AEI.04.09</v>
      </c>
      <c r="K15" s="90" t="str">
        <f>+'[1]REGISTRO DE RIESGOS'!K16</f>
        <v>OGA/Justo Buendía</v>
      </c>
      <c r="L15" s="90">
        <f>+'[1]REGISTRO DE RIESGOS'!L16</f>
        <v>6</v>
      </c>
      <c r="M15" s="90">
        <f>+'[1]REGISTRO DE RIESGOS'!M16</f>
        <v>8</v>
      </c>
      <c r="N15" s="90">
        <f>+'[1]REGISTRO DE RIESGOS'!N16</f>
        <v>48</v>
      </c>
      <c r="O15" s="90">
        <f>+'[1]REGISTRO DE RIESGOS'!O16</f>
        <v>48</v>
      </c>
      <c r="P15" s="90" t="str">
        <f>+'[1]REGISTRO DE RIESGOS'!P16</f>
        <v>RA</v>
      </c>
      <c r="Q15" s="90" t="str">
        <f>+'[1]REGISTRO DE RIESGOS'!Q16</f>
        <v>Media</v>
      </c>
      <c r="R15" s="90" t="str">
        <f>+'[1]REGISTRO DE RIESGOS'!R16</f>
        <v>No</v>
      </c>
      <c r="S15" s="90" t="str">
        <f>+'[1]REGISTRO DE RIESGOS'!S16</f>
        <v>Mitigar</v>
      </c>
      <c r="T15" s="90" t="str">
        <f>+'[1]REGISTRO DE RIESGOS'!T16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5" s="90">
        <f>+'[1]REGISTRO DE RIESGOS'!U16</f>
        <v>44691</v>
      </c>
      <c r="V15" s="90">
        <f>+'[1]REGISTRO DE RIESGOS'!V16</f>
        <v>44717</v>
      </c>
      <c r="W15" s="90" t="str">
        <f>+'[1]REGISTRO DE RIESGOS'!W16</f>
        <v>AEI.04.02</v>
      </c>
      <c r="X15" s="90" t="str">
        <f>+'[1]REGISTRO DE RIESGOS'!X16</f>
        <v>AEI.04.03</v>
      </c>
      <c r="Y15" s="90" t="str">
        <f>+'[1]REGISTRO DE RIESGOS'!Y16</f>
        <v>AEI.04.04</v>
      </c>
      <c r="Z15" s="90" t="str">
        <f>+'[1]REGISTRO DE RIESGOS'!Z16</f>
        <v>AEI.01.03</v>
      </c>
      <c r="AA15" s="90" t="str">
        <f>+'[1]REGISTRO DE RIESGOS'!AA16</f>
        <v>AEI.02.03</v>
      </c>
      <c r="AB15" s="90">
        <f>+'[1]REGISTRO DE RIESGOS'!AB16</f>
        <v>0.2</v>
      </c>
      <c r="AC15" s="90">
        <f>+'[1]REGISTRO DE RIESGOS'!AC16</f>
        <v>0.2</v>
      </c>
      <c r="AD15" s="90">
        <f>+'[1]REGISTRO DE RIESGOS'!AD16</f>
        <v>0.2</v>
      </c>
      <c r="AE15" s="90">
        <f>+'[1]REGISTRO DE RIESGOS'!AE16</f>
        <v>0.2</v>
      </c>
      <c r="AF15" s="90">
        <f>+'[1]REGISTRO DE RIESGOS'!AF16</f>
        <v>0.2</v>
      </c>
      <c r="AG15" s="90">
        <f>+'[1]REGISTRO DE RIESGOS'!AG16</f>
        <v>1</v>
      </c>
      <c r="AH15" s="90">
        <f>+'[1]REGISTRO DE RIESGOS'!AH16</f>
        <v>6</v>
      </c>
      <c r="AI15" s="90">
        <f>+'[1]REGISTRO DE RIESGOS'!AI16</f>
        <v>8</v>
      </c>
      <c r="AJ15" s="90">
        <f>+'[1]REGISTRO DE RIESGOS'!AJ16</f>
        <v>8</v>
      </c>
      <c r="AK15" s="90">
        <f>+'[1]REGISTRO DE RIESGOS'!AK16</f>
        <v>8</v>
      </c>
      <c r="AL15" s="90">
        <f>+'[1]REGISTRO DE RIESGOS'!AL16</f>
        <v>10</v>
      </c>
      <c r="AM15" s="90" t="str">
        <f>+'[1]REGISTRO DE RIESGOS'!AM16</f>
        <v>Definir las caracterísitcas y contenidos del taller</v>
      </c>
      <c r="AN15" s="90" t="str">
        <f>+'[1]REGISTRO DE RIESGOS'!AN16</f>
        <v>Elaborar la lista de participantes</v>
      </c>
      <c r="AO15" s="90" t="str">
        <f>+'[1]REGISTRO DE RIESGOS'!AO16</f>
        <v>Elaborar los TDR</v>
      </c>
      <c r="AP15" s="90" t="str">
        <f>+'[1]REGISTRO DE RIESGOS'!AP16</f>
        <v>Desarrollar los talleres</v>
      </c>
      <c r="AQ15" s="90" t="str">
        <f>+'[1]REGISTRO DE RIESGOS'!AQ16</f>
        <v>Elaborar informe final</v>
      </c>
      <c r="AR15" s="90">
        <f>+'[1]REGISTRO DE RIESGOS'!AR16</f>
        <v>0.2</v>
      </c>
      <c r="AS15" s="90">
        <f>+'[1]REGISTRO DE RIESGOS'!AS16</f>
        <v>0.1</v>
      </c>
      <c r="AT15" s="90">
        <f>+'[1]REGISTRO DE RIESGOS'!AT16</f>
        <v>0.1</v>
      </c>
      <c r="AU15" s="90">
        <f>+'[1]REGISTRO DE RIESGOS'!AU16</f>
        <v>0.4</v>
      </c>
      <c r="AV15" s="90">
        <f>+'[1]REGISTRO DE RIESGOS'!AV16</f>
        <v>0.2</v>
      </c>
      <c r="AW15" s="80" t="str">
        <f>+'[1]REGISTRO DE RIESGOS'!$AW$13</f>
        <v>OTRO</v>
      </c>
    </row>
    <row r="16" spans="1:49" s="80" customFormat="1" ht="67.150000000000006" customHeight="1" thickBot="1" x14ac:dyDescent="0.3">
      <c r="A16" s="87" t="e">
        <f t="shared" ca="1" si="6"/>
        <v>#REF!</v>
      </c>
      <c r="B16" s="91" t="e">
        <f t="shared" ca="1" si="7"/>
        <v>#REF!</v>
      </c>
      <c r="C16" s="92" t="e">
        <f t="shared" ca="1" si="8"/>
        <v>#REF!</v>
      </c>
      <c r="D16" s="81" t="s">
        <v>70</v>
      </c>
      <c r="E16" s="81">
        <f t="shared" si="10"/>
        <v>5</v>
      </c>
      <c r="F16" s="81">
        <f t="shared" si="9"/>
        <v>1</v>
      </c>
      <c r="G16" s="90" t="str">
        <f>+'[1]REGISTRO DE RIESGOS'!G17</f>
        <v>OAJ</v>
      </c>
      <c r="H16" s="90" t="str">
        <f>+'[1]REGISTRO DE RIESGOS'!H17</f>
        <v>Riesgo negativo: Amenaza</v>
      </c>
      <c r="I16" s="90" t="str">
        <f>+'[1]REGISTRO DE RIESGOS'!I17</f>
        <v>Postores con intenciones de soborno</v>
      </c>
      <c r="J16" s="90" t="str">
        <f>+'[1]REGISTRO DE RIESGOS'!J17</f>
        <v>AEI.04.02 - AEI.04.03 - AEI.04.04 - AEI.01.03 - AEI.02.03 - AEI.04.05  - AEI.04.07 - AEI.04.07 - AEI.04.08 -  AEI.04.09</v>
      </c>
      <c r="K16" s="90" t="str">
        <f>+'[1]REGISTRO DE RIESGOS'!K17</f>
        <v>OGA/Justo Buendía</v>
      </c>
      <c r="L16" s="90">
        <f>+'[1]REGISTRO DE RIESGOS'!L17</f>
        <v>6</v>
      </c>
      <c r="M16" s="90">
        <f>+'[1]REGISTRO DE RIESGOS'!M17</f>
        <v>8</v>
      </c>
      <c r="N16" s="90">
        <f>+'[1]REGISTRO DE RIESGOS'!N17</f>
        <v>48</v>
      </c>
      <c r="O16" s="90">
        <f>+'[1]REGISTRO DE RIESGOS'!O17</f>
        <v>48</v>
      </c>
      <c r="P16" s="90" t="str">
        <f>+'[1]REGISTRO DE RIESGOS'!P17</f>
        <v>RA</v>
      </c>
      <c r="Q16" s="90" t="str">
        <f>+'[1]REGISTRO DE RIESGOS'!Q17</f>
        <v>Media</v>
      </c>
      <c r="R16" s="90" t="str">
        <f>+'[1]REGISTRO DE RIESGOS'!R17</f>
        <v>No</v>
      </c>
      <c r="S16" s="90" t="str">
        <f>+'[1]REGISTRO DE RIESGOS'!S17</f>
        <v>Mitigar</v>
      </c>
      <c r="T16" s="90" t="str">
        <f>+'[1]REGISTRO DE RIESGOS'!T17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6" s="90">
        <f>+'[1]REGISTRO DE RIESGOS'!U17</f>
        <v>44691</v>
      </c>
      <c r="V16" s="90">
        <f>+'[1]REGISTRO DE RIESGOS'!V17</f>
        <v>44717</v>
      </c>
      <c r="W16" s="90" t="str">
        <f>+'[1]REGISTRO DE RIESGOS'!W17</f>
        <v>AEI.04.02</v>
      </c>
      <c r="X16" s="90" t="str">
        <f>+'[1]REGISTRO DE RIESGOS'!X17</f>
        <v>AEI.04.03</v>
      </c>
      <c r="Y16" s="90" t="str">
        <f>+'[1]REGISTRO DE RIESGOS'!Y17</f>
        <v>AEI.04.04</v>
      </c>
      <c r="Z16" s="90" t="str">
        <f>+'[1]REGISTRO DE RIESGOS'!Z17</f>
        <v>AEI.01.03</v>
      </c>
      <c r="AA16" s="90" t="str">
        <f>+'[1]REGISTRO DE RIESGOS'!AA17</f>
        <v>AEI.02.03</v>
      </c>
      <c r="AB16" s="90">
        <f>+'[1]REGISTRO DE RIESGOS'!AB17</f>
        <v>0.2</v>
      </c>
      <c r="AC16" s="90">
        <f>+'[1]REGISTRO DE RIESGOS'!AC17</f>
        <v>0.2</v>
      </c>
      <c r="AD16" s="90">
        <f>+'[1]REGISTRO DE RIESGOS'!AD17</f>
        <v>0.2</v>
      </c>
      <c r="AE16" s="90">
        <f>+'[1]REGISTRO DE RIESGOS'!AE17</f>
        <v>0.2</v>
      </c>
      <c r="AF16" s="90">
        <f>+'[1]REGISTRO DE RIESGOS'!AF17</f>
        <v>0.2</v>
      </c>
      <c r="AG16" s="90">
        <f>+'[1]REGISTRO DE RIESGOS'!AG17</f>
        <v>1</v>
      </c>
      <c r="AH16" s="90">
        <f>+'[1]REGISTRO DE RIESGOS'!AH17</f>
        <v>6</v>
      </c>
      <c r="AI16" s="90">
        <f>+'[1]REGISTRO DE RIESGOS'!AI17</f>
        <v>8</v>
      </c>
      <c r="AJ16" s="90">
        <f>+'[1]REGISTRO DE RIESGOS'!AJ17</f>
        <v>8</v>
      </c>
      <c r="AK16" s="90">
        <f>+'[1]REGISTRO DE RIESGOS'!AK17</f>
        <v>8</v>
      </c>
      <c r="AL16" s="90">
        <f>+'[1]REGISTRO DE RIESGOS'!AL17</f>
        <v>10</v>
      </c>
      <c r="AM16" s="90" t="str">
        <f>+'[1]REGISTRO DE RIESGOS'!AM17</f>
        <v>Definir las caracterísitcas y contenidos del taller</v>
      </c>
      <c r="AN16" s="90" t="str">
        <f>+'[1]REGISTRO DE RIESGOS'!AN17</f>
        <v>Elaborar la lista de participantes</v>
      </c>
      <c r="AO16" s="90" t="str">
        <f>+'[1]REGISTRO DE RIESGOS'!AO17</f>
        <v>Elaborar los TDR</v>
      </c>
      <c r="AP16" s="90" t="str">
        <f>+'[1]REGISTRO DE RIESGOS'!AP17</f>
        <v>Desarrollar los talleres</v>
      </c>
      <c r="AQ16" s="90" t="str">
        <f>+'[1]REGISTRO DE RIESGOS'!AQ17</f>
        <v>Elaborar informe final</v>
      </c>
      <c r="AR16" s="90">
        <f>+'[1]REGISTRO DE RIESGOS'!AR17</f>
        <v>0.2</v>
      </c>
      <c r="AS16" s="90">
        <f>+'[1]REGISTRO DE RIESGOS'!AS17</f>
        <v>0.1</v>
      </c>
      <c r="AT16" s="90">
        <f>+'[1]REGISTRO DE RIESGOS'!AT17</f>
        <v>0.1</v>
      </c>
      <c r="AU16" s="90">
        <f>+'[1]REGISTRO DE RIESGOS'!AU17</f>
        <v>0.4</v>
      </c>
      <c r="AV16" s="90">
        <f>+'[1]REGISTRO DE RIESGOS'!AV17</f>
        <v>0.2</v>
      </c>
      <c r="AW16" s="80" t="str">
        <f>+'[1]REGISTRO DE RIESGOS'!$AW$13</f>
        <v>OTRO</v>
      </c>
    </row>
    <row r="17" spans="1:49" s="80" customFormat="1" ht="67.150000000000006" customHeight="1" thickBot="1" x14ac:dyDescent="0.3">
      <c r="A17" s="87" t="e">
        <f t="shared" ca="1" si="6"/>
        <v>#REF!</v>
      </c>
      <c r="B17" s="91" t="e">
        <f t="shared" ca="1" si="7"/>
        <v>#REF!</v>
      </c>
      <c r="C17" s="92" t="e">
        <f t="shared" ca="1" si="8"/>
        <v>#REF!</v>
      </c>
      <c r="D17" s="81" t="s">
        <v>71</v>
      </c>
      <c r="E17" s="81">
        <f t="shared" si="10"/>
        <v>6</v>
      </c>
      <c r="F17" s="81">
        <f t="shared" si="9"/>
        <v>0</v>
      </c>
      <c r="G17" s="90" t="str">
        <f>+'[1]REGISTRO DE RIESGOS'!G18</f>
        <v>OAJ</v>
      </c>
      <c r="H17" s="90" t="str">
        <f>+'[1]REGISTRO DE RIESGOS'!H18</f>
        <v>Riesgo negativo: Amenaza</v>
      </c>
      <c r="I17" s="90" t="str">
        <f>+'[1]REGISTRO DE RIESGOS'!I18</f>
        <v>Postores con intenciones de soborno</v>
      </c>
      <c r="J17" s="90" t="str">
        <f>+'[1]REGISTRO DE RIESGOS'!J18</f>
        <v>AEI.04.02 - AEI.04.03 - AEI.04.04 - AEI.01.03 - AEI.02.03 - AEI.04.05  - AEI.04.07 - AEI.04.07 - AEI.04.08 -  AEI.04.09</v>
      </c>
      <c r="K17" s="90" t="str">
        <f>+'[1]REGISTRO DE RIESGOS'!K18</f>
        <v>OGA/Justo Buendía</v>
      </c>
      <c r="L17" s="90">
        <f>+'[1]REGISTRO DE RIESGOS'!L18</f>
        <v>6</v>
      </c>
      <c r="M17" s="90">
        <f>+'[1]REGISTRO DE RIESGOS'!M18</f>
        <v>8</v>
      </c>
      <c r="N17" s="90">
        <f>+'[1]REGISTRO DE RIESGOS'!N18</f>
        <v>48</v>
      </c>
      <c r="O17" s="90">
        <f>+'[1]REGISTRO DE RIESGOS'!O18</f>
        <v>48</v>
      </c>
      <c r="P17" s="90" t="str">
        <f>+'[1]REGISTRO DE RIESGOS'!P18</f>
        <v>RA</v>
      </c>
      <c r="Q17" s="90" t="str">
        <f>+'[1]REGISTRO DE RIESGOS'!Q18</f>
        <v>Media</v>
      </c>
      <c r="R17" s="90" t="str">
        <f>+'[1]REGISTRO DE RIESGOS'!R18</f>
        <v>No</v>
      </c>
      <c r="S17" s="90" t="str">
        <f>+'[1]REGISTRO DE RIESGOS'!S18</f>
        <v>Mitigar</v>
      </c>
      <c r="T17" s="90" t="str">
        <f>+'[1]REGISTRO DE RIESGOS'!T18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7" s="90">
        <f>+'[1]REGISTRO DE RIESGOS'!U18</f>
        <v>44691</v>
      </c>
      <c r="V17" s="90">
        <f>+'[1]REGISTRO DE RIESGOS'!V18</f>
        <v>44717</v>
      </c>
      <c r="W17" s="90" t="str">
        <f>+'[1]REGISTRO DE RIESGOS'!W18</f>
        <v>AEI.04.02</v>
      </c>
      <c r="X17" s="90" t="str">
        <f>+'[1]REGISTRO DE RIESGOS'!X18</f>
        <v>AEI.04.03</v>
      </c>
      <c r="Y17" s="90" t="str">
        <f>+'[1]REGISTRO DE RIESGOS'!Y18</f>
        <v>AEI.04.04</v>
      </c>
      <c r="Z17" s="90" t="str">
        <f>+'[1]REGISTRO DE RIESGOS'!Z18</f>
        <v>AEI.01.03</v>
      </c>
      <c r="AA17" s="90" t="str">
        <f>+'[1]REGISTRO DE RIESGOS'!AA18</f>
        <v>AEI.02.03</v>
      </c>
      <c r="AB17" s="90">
        <f>+'[1]REGISTRO DE RIESGOS'!AB18</f>
        <v>0.2</v>
      </c>
      <c r="AC17" s="90">
        <f>+'[1]REGISTRO DE RIESGOS'!AC18</f>
        <v>0.2</v>
      </c>
      <c r="AD17" s="90">
        <f>+'[1]REGISTRO DE RIESGOS'!AD18</f>
        <v>0.2</v>
      </c>
      <c r="AE17" s="90">
        <f>+'[1]REGISTRO DE RIESGOS'!AE18</f>
        <v>0.2</v>
      </c>
      <c r="AF17" s="90">
        <f>+'[1]REGISTRO DE RIESGOS'!AF18</f>
        <v>0.2</v>
      </c>
      <c r="AG17" s="90">
        <f>+'[1]REGISTRO DE RIESGOS'!AG18</f>
        <v>1</v>
      </c>
      <c r="AH17" s="90">
        <f>+'[1]REGISTRO DE RIESGOS'!AH18</f>
        <v>6</v>
      </c>
      <c r="AI17" s="90">
        <f>+'[1]REGISTRO DE RIESGOS'!AI18</f>
        <v>8</v>
      </c>
      <c r="AJ17" s="90">
        <f>+'[1]REGISTRO DE RIESGOS'!AJ18</f>
        <v>8</v>
      </c>
      <c r="AK17" s="90">
        <f>+'[1]REGISTRO DE RIESGOS'!AK18</f>
        <v>8</v>
      </c>
      <c r="AL17" s="90">
        <f>+'[1]REGISTRO DE RIESGOS'!AL18</f>
        <v>10</v>
      </c>
      <c r="AM17" s="90" t="str">
        <f>+'[1]REGISTRO DE RIESGOS'!AM18</f>
        <v>Definir las caracterísitcas y contenidos del taller</v>
      </c>
      <c r="AN17" s="90" t="str">
        <f>+'[1]REGISTRO DE RIESGOS'!AN18</f>
        <v>Elaborar la lista de participantes</v>
      </c>
      <c r="AO17" s="90" t="str">
        <f>+'[1]REGISTRO DE RIESGOS'!AO18</f>
        <v>Elaborar los TDR</v>
      </c>
      <c r="AP17" s="90" t="str">
        <f>+'[1]REGISTRO DE RIESGOS'!AP18</f>
        <v>Desarrollar los talleres</v>
      </c>
      <c r="AQ17" s="90" t="str">
        <f>+'[1]REGISTRO DE RIESGOS'!AQ18</f>
        <v>Elaborar informe final</v>
      </c>
      <c r="AR17" s="90">
        <f>+'[1]REGISTRO DE RIESGOS'!AR18</f>
        <v>0.2</v>
      </c>
      <c r="AS17" s="90">
        <f>+'[1]REGISTRO DE RIESGOS'!AS18</f>
        <v>0.1</v>
      </c>
      <c r="AT17" s="90">
        <f>+'[1]REGISTRO DE RIESGOS'!AT18</f>
        <v>0.1</v>
      </c>
      <c r="AU17" s="90">
        <f>+'[1]REGISTRO DE RIESGOS'!AU18</f>
        <v>0.4</v>
      </c>
      <c r="AV17" s="90">
        <f>+'[1]REGISTRO DE RIESGOS'!AV18</f>
        <v>0.2</v>
      </c>
      <c r="AW17" s="80" t="str">
        <f>+'[1]REGISTRO DE RIESGOS'!$AW$13</f>
        <v>OTRO</v>
      </c>
    </row>
    <row r="18" spans="1:49" s="80" customFormat="1" ht="67.150000000000006" customHeight="1" thickBot="1" x14ac:dyDescent="0.3">
      <c r="A18" s="87" t="e">
        <f t="shared" ca="1" si="6"/>
        <v>#REF!</v>
      </c>
      <c r="B18" s="91" t="e">
        <f t="shared" ca="1" si="7"/>
        <v>#REF!</v>
      </c>
      <c r="C18" s="92" t="e">
        <f t="shared" ca="1" si="8"/>
        <v>#REF!</v>
      </c>
      <c r="D18" s="81" t="s">
        <v>72</v>
      </c>
      <c r="E18" s="81">
        <f t="shared" si="10"/>
        <v>7</v>
      </c>
      <c r="F18" s="81">
        <f t="shared" si="9"/>
        <v>1</v>
      </c>
      <c r="G18" s="90" t="str">
        <f>+'[1]REGISTRO DE RIESGOS'!G19</f>
        <v>OAJ</v>
      </c>
      <c r="H18" s="90" t="str">
        <f>+'[1]REGISTRO DE RIESGOS'!H19</f>
        <v>Riesgo negativo: Amenaza</v>
      </c>
      <c r="I18" s="90" t="str">
        <f>+'[1]REGISTRO DE RIESGOS'!I19</f>
        <v>Postores con intenciones de soborno</v>
      </c>
      <c r="J18" s="90" t="str">
        <f>+'[1]REGISTRO DE RIESGOS'!J19</f>
        <v>AEI.04.02 - AEI.04.03 - AEI.04.04 - AEI.01.03 - AEI.02.03 - AEI.04.05  - AEI.04.07 - AEI.04.07 - AEI.04.08 -  AEI.04.09</v>
      </c>
      <c r="K18" s="90" t="str">
        <f>+'[1]REGISTRO DE RIESGOS'!K19</f>
        <v>OGA/Justo Buendía</v>
      </c>
      <c r="L18" s="90">
        <f>+'[1]REGISTRO DE RIESGOS'!L19</f>
        <v>6</v>
      </c>
      <c r="M18" s="90">
        <f>+'[1]REGISTRO DE RIESGOS'!M19</f>
        <v>8</v>
      </c>
      <c r="N18" s="90">
        <f>+'[1]REGISTRO DE RIESGOS'!N19</f>
        <v>48</v>
      </c>
      <c r="O18" s="90">
        <f>+'[1]REGISTRO DE RIESGOS'!O19</f>
        <v>48</v>
      </c>
      <c r="P18" s="90" t="str">
        <f>+'[1]REGISTRO DE RIESGOS'!P19</f>
        <v>RA</v>
      </c>
      <c r="Q18" s="90" t="str">
        <f>+'[1]REGISTRO DE RIESGOS'!Q19</f>
        <v>Media</v>
      </c>
      <c r="R18" s="90" t="str">
        <f>+'[1]REGISTRO DE RIESGOS'!R19</f>
        <v>No</v>
      </c>
      <c r="S18" s="90" t="str">
        <f>+'[1]REGISTRO DE RIESGOS'!S19</f>
        <v>Mitigar</v>
      </c>
      <c r="T18" s="90" t="str">
        <f>+'[1]REGISTRO DE RIESGOS'!T19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8" s="90">
        <f>+'[1]REGISTRO DE RIESGOS'!U19</f>
        <v>44691</v>
      </c>
      <c r="V18" s="90">
        <f>+'[1]REGISTRO DE RIESGOS'!V19</f>
        <v>44717</v>
      </c>
      <c r="W18" s="90" t="str">
        <f>+'[1]REGISTRO DE RIESGOS'!W19</f>
        <v>AEI.04.02</v>
      </c>
      <c r="X18" s="90" t="str">
        <f>+'[1]REGISTRO DE RIESGOS'!X19</f>
        <v>AEI.04.03</v>
      </c>
      <c r="Y18" s="90" t="str">
        <f>+'[1]REGISTRO DE RIESGOS'!Y19</f>
        <v>AEI.04.04</v>
      </c>
      <c r="Z18" s="90" t="str">
        <f>+'[1]REGISTRO DE RIESGOS'!Z19</f>
        <v>AEI.01.03</v>
      </c>
      <c r="AA18" s="90" t="str">
        <f>+'[1]REGISTRO DE RIESGOS'!AA19</f>
        <v>AEI.02.03</v>
      </c>
      <c r="AB18" s="90">
        <f>+'[1]REGISTRO DE RIESGOS'!AB19</f>
        <v>0.2</v>
      </c>
      <c r="AC18" s="90">
        <f>+'[1]REGISTRO DE RIESGOS'!AC19</f>
        <v>0.2</v>
      </c>
      <c r="AD18" s="90">
        <f>+'[1]REGISTRO DE RIESGOS'!AD19</f>
        <v>0.2</v>
      </c>
      <c r="AE18" s="90">
        <f>+'[1]REGISTRO DE RIESGOS'!AE19</f>
        <v>0.2</v>
      </c>
      <c r="AF18" s="90">
        <f>+'[1]REGISTRO DE RIESGOS'!AF19</f>
        <v>0.2</v>
      </c>
      <c r="AG18" s="90">
        <f>+'[1]REGISTRO DE RIESGOS'!AG19</f>
        <v>1</v>
      </c>
      <c r="AH18" s="90">
        <f>+'[1]REGISTRO DE RIESGOS'!AH19</f>
        <v>6</v>
      </c>
      <c r="AI18" s="90">
        <f>+'[1]REGISTRO DE RIESGOS'!AI19</f>
        <v>8</v>
      </c>
      <c r="AJ18" s="90">
        <f>+'[1]REGISTRO DE RIESGOS'!AJ19</f>
        <v>8</v>
      </c>
      <c r="AK18" s="90">
        <f>+'[1]REGISTRO DE RIESGOS'!AK19</f>
        <v>8</v>
      </c>
      <c r="AL18" s="90">
        <f>+'[1]REGISTRO DE RIESGOS'!AL19</f>
        <v>10</v>
      </c>
      <c r="AM18" s="90" t="str">
        <f>+'[1]REGISTRO DE RIESGOS'!AM19</f>
        <v>Definir las caracterísitcas y contenidos del taller</v>
      </c>
      <c r="AN18" s="90" t="str">
        <f>+'[1]REGISTRO DE RIESGOS'!AN19</f>
        <v>Elaborar la lista de participantes</v>
      </c>
      <c r="AO18" s="90" t="str">
        <f>+'[1]REGISTRO DE RIESGOS'!AO19</f>
        <v>Elaborar los TDR</v>
      </c>
      <c r="AP18" s="90" t="str">
        <f>+'[1]REGISTRO DE RIESGOS'!AP19</f>
        <v>Desarrollar los talleres</v>
      </c>
      <c r="AQ18" s="90" t="str">
        <f>+'[1]REGISTRO DE RIESGOS'!AQ19</f>
        <v>Elaborar informe final</v>
      </c>
      <c r="AR18" s="90">
        <f>+'[1]REGISTRO DE RIESGOS'!AR19</f>
        <v>0.2</v>
      </c>
      <c r="AS18" s="90">
        <f>+'[1]REGISTRO DE RIESGOS'!AS19</f>
        <v>0.1</v>
      </c>
      <c r="AT18" s="90">
        <f>+'[1]REGISTRO DE RIESGOS'!AT19</f>
        <v>0.1</v>
      </c>
      <c r="AU18" s="90">
        <f>+'[1]REGISTRO DE RIESGOS'!AU19</f>
        <v>0.4</v>
      </c>
      <c r="AV18" s="90">
        <f>+'[1]REGISTRO DE RIESGOS'!AV19</f>
        <v>0.2</v>
      </c>
      <c r="AW18" s="80" t="str">
        <f>+'[1]REGISTRO DE RIESGOS'!$AW$13</f>
        <v>OTRO</v>
      </c>
    </row>
    <row r="19" spans="1:49" s="80" customFormat="1" ht="67.150000000000006" customHeight="1" thickBot="1" x14ac:dyDescent="0.3">
      <c r="A19" s="87" t="e">
        <f t="shared" ca="1" si="6"/>
        <v>#REF!</v>
      </c>
      <c r="B19" s="91" t="e">
        <f t="shared" ca="1" si="7"/>
        <v>#REF!</v>
      </c>
      <c r="C19" s="92" t="e">
        <f t="shared" ca="1" si="8"/>
        <v>#REF!</v>
      </c>
      <c r="D19" s="81" t="s">
        <v>73</v>
      </c>
      <c r="E19" s="81">
        <f t="shared" si="10"/>
        <v>8</v>
      </c>
      <c r="F19" s="81">
        <f t="shared" si="9"/>
        <v>0</v>
      </c>
      <c r="G19" s="90" t="str">
        <f>+'[1]REGISTRO DE RIESGOS'!G20</f>
        <v>OAJ</v>
      </c>
      <c r="H19" s="90" t="str">
        <f>+'[1]REGISTRO DE RIESGOS'!H20</f>
        <v>Riesgo negativo: Amenaza</v>
      </c>
      <c r="I19" s="90" t="str">
        <f>+'[1]REGISTRO DE RIESGOS'!I20</f>
        <v>Postores con intenciones de soborno</v>
      </c>
      <c r="J19" s="90" t="str">
        <f>+'[1]REGISTRO DE RIESGOS'!J20</f>
        <v>AEI.04.02 - AEI.04.03 - AEI.04.04 - AEI.01.03 - AEI.02.03 - AEI.04.05  - AEI.04.07 - AEI.04.07 - AEI.04.08 -  AEI.04.09</v>
      </c>
      <c r="K19" s="90" t="str">
        <f>+'[1]REGISTRO DE RIESGOS'!K20</f>
        <v>OGA/Justo Buendía</v>
      </c>
      <c r="L19" s="90">
        <f>+'[1]REGISTRO DE RIESGOS'!L20</f>
        <v>6</v>
      </c>
      <c r="M19" s="90">
        <f>+'[1]REGISTRO DE RIESGOS'!M20</f>
        <v>8</v>
      </c>
      <c r="N19" s="90">
        <f>+'[1]REGISTRO DE RIESGOS'!N20</f>
        <v>48</v>
      </c>
      <c r="O19" s="90">
        <f>+'[1]REGISTRO DE RIESGOS'!O20</f>
        <v>48</v>
      </c>
      <c r="P19" s="90" t="str">
        <f>+'[1]REGISTRO DE RIESGOS'!P20</f>
        <v>RA</v>
      </c>
      <c r="Q19" s="90" t="str">
        <f>+'[1]REGISTRO DE RIESGOS'!Q20</f>
        <v>Media</v>
      </c>
      <c r="R19" s="90" t="str">
        <f>+'[1]REGISTRO DE RIESGOS'!R20</f>
        <v>No</v>
      </c>
      <c r="S19" s="90" t="str">
        <f>+'[1]REGISTRO DE RIESGOS'!S20</f>
        <v>Mitigar</v>
      </c>
      <c r="T19" s="90" t="str">
        <f>+'[1]REGISTRO DE RIESGOS'!T20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19" s="90">
        <f>+'[1]REGISTRO DE RIESGOS'!U20</f>
        <v>44691</v>
      </c>
      <c r="V19" s="90">
        <f>+'[1]REGISTRO DE RIESGOS'!V20</f>
        <v>44717</v>
      </c>
      <c r="W19" s="90" t="str">
        <f>+'[1]REGISTRO DE RIESGOS'!W20</f>
        <v>AEI.04.02</v>
      </c>
      <c r="X19" s="90" t="str">
        <f>+'[1]REGISTRO DE RIESGOS'!X20</f>
        <v>AEI.04.03</v>
      </c>
      <c r="Y19" s="90" t="str">
        <f>+'[1]REGISTRO DE RIESGOS'!Y20</f>
        <v>AEI.04.04</v>
      </c>
      <c r="Z19" s="90" t="str">
        <f>+'[1]REGISTRO DE RIESGOS'!Z20</f>
        <v>AEI.01.03</v>
      </c>
      <c r="AA19" s="90" t="str">
        <f>+'[1]REGISTRO DE RIESGOS'!AA20</f>
        <v>AEI.02.03</v>
      </c>
      <c r="AB19" s="90">
        <f>+'[1]REGISTRO DE RIESGOS'!AB20</f>
        <v>0.2</v>
      </c>
      <c r="AC19" s="90">
        <f>+'[1]REGISTRO DE RIESGOS'!AC20</f>
        <v>0.2</v>
      </c>
      <c r="AD19" s="90">
        <f>+'[1]REGISTRO DE RIESGOS'!AD20</f>
        <v>0.2</v>
      </c>
      <c r="AE19" s="90">
        <f>+'[1]REGISTRO DE RIESGOS'!AE20</f>
        <v>0.2</v>
      </c>
      <c r="AF19" s="90">
        <f>+'[1]REGISTRO DE RIESGOS'!AF20</f>
        <v>0.2</v>
      </c>
      <c r="AG19" s="90">
        <f>+'[1]REGISTRO DE RIESGOS'!AG20</f>
        <v>1</v>
      </c>
      <c r="AH19" s="90">
        <f>+'[1]REGISTRO DE RIESGOS'!AH20</f>
        <v>6</v>
      </c>
      <c r="AI19" s="90">
        <f>+'[1]REGISTRO DE RIESGOS'!AI20</f>
        <v>8</v>
      </c>
      <c r="AJ19" s="90">
        <f>+'[1]REGISTRO DE RIESGOS'!AJ20</f>
        <v>8</v>
      </c>
      <c r="AK19" s="90">
        <f>+'[1]REGISTRO DE RIESGOS'!AK20</f>
        <v>8</v>
      </c>
      <c r="AL19" s="90">
        <f>+'[1]REGISTRO DE RIESGOS'!AL20</f>
        <v>10</v>
      </c>
      <c r="AM19" s="90" t="str">
        <f>+'[1]REGISTRO DE RIESGOS'!AM20</f>
        <v>Definir las caracterísitcas y contenidos del taller</v>
      </c>
      <c r="AN19" s="90" t="str">
        <f>+'[1]REGISTRO DE RIESGOS'!AN20</f>
        <v>Elaborar la lista de participantes</v>
      </c>
      <c r="AO19" s="90" t="str">
        <f>+'[1]REGISTRO DE RIESGOS'!AO20</f>
        <v>Elaborar los TDR</v>
      </c>
      <c r="AP19" s="90" t="str">
        <f>+'[1]REGISTRO DE RIESGOS'!AP20</f>
        <v>Desarrollar los talleres</v>
      </c>
      <c r="AQ19" s="90" t="str">
        <f>+'[1]REGISTRO DE RIESGOS'!AQ20</f>
        <v>Elaborar informe final</v>
      </c>
      <c r="AR19" s="90">
        <f>+'[1]REGISTRO DE RIESGOS'!AR20</f>
        <v>0.2</v>
      </c>
      <c r="AS19" s="90">
        <f>+'[1]REGISTRO DE RIESGOS'!AS20</f>
        <v>0.1</v>
      </c>
      <c r="AT19" s="90">
        <f>+'[1]REGISTRO DE RIESGOS'!AT20</f>
        <v>0.1</v>
      </c>
      <c r="AU19" s="90">
        <f>+'[1]REGISTRO DE RIESGOS'!AU20</f>
        <v>0.4</v>
      </c>
      <c r="AV19" s="90">
        <f>+'[1]REGISTRO DE RIESGOS'!AV20</f>
        <v>0.2</v>
      </c>
      <c r="AW19" s="80" t="str">
        <f>+'[1]REGISTRO DE RIESGOS'!$AW$13</f>
        <v>OTRO</v>
      </c>
    </row>
    <row r="20" spans="1:49" ht="67.150000000000006" customHeight="1" thickBot="1" x14ac:dyDescent="0.3">
      <c r="A20" s="87" t="e">
        <f t="shared" ca="1" si="6"/>
        <v>#REF!</v>
      </c>
      <c r="B20" s="91" t="e">
        <f t="shared" ca="1" si="7"/>
        <v>#REF!</v>
      </c>
      <c r="C20" s="92" t="e">
        <f t="shared" ca="1" si="8"/>
        <v>#REF!</v>
      </c>
      <c r="D20" s="81" t="s">
        <v>74</v>
      </c>
      <c r="E20" s="81">
        <f t="shared" si="10"/>
        <v>9</v>
      </c>
      <c r="F20" s="81">
        <f t="shared" si="9"/>
        <v>1</v>
      </c>
      <c r="G20" s="90" t="str">
        <f>+'[1]REGISTRO DE RIESGOS'!G21</f>
        <v>OAJ</v>
      </c>
      <c r="H20" s="90" t="str">
        <f>+'[1]REGISTRO DE RIESGOS'!H21</f>
        <v>Riesgo negativo: Amenaza</v>
      </c>
      <c r="I20" s="90" t="str">
        <f>+'[1]REGISTRO DE RIESGOS'!I21</f>
        <v>Postores con intenciones de soborno</v>
      </c>
      <c r="J20" s="90" t="str">
        <f>+'[1]REGISTRO DE RIESGOS'!J21</f>
        <v>AEI.04.02 - AEI.04.03 - AEI.04.04 - AEI.01.03 - AEI.02.03 - AEI.04.05  - AEI.04.07 - AEI.04.07 - AEI.04.08 -  AEI.04.09</v>
      </c>
      <c r="K20" s="90" t="str">
        <f>+'[1]REGISTRO DE RIESGOS'!K21</f>
        <v>OGA/Justo Buendía</v>
      </c>
      <c r="L20" s="90">
        <f>+'[1]REGISTRO DE RIESGOS'!L21</f>
        <v>6</v>
      </c>
      <c r="M20" s="90">
        <f>+'[1]REGISTRO DE RIESGOS'!M21</f>
        <v>8</v>
      </c>
      <c r="N20" s="90">
        <f>+'[1]REGISTRO DE RIESGOS'!N21</f>
        <v>48</v>
      </c>
      <c r="O20" s="90">
        <f>+'[1]REGISTRO DE RIESGOS'!O21</f>
        <v>48</v>
      </c>
      <c r="P20" s="90" t="str">
        <f>+'[1]REGISTRO DE RIESGOS'!P21</f>
        <v>RA</v>
      </c>
      <c r="Q20" s="90" t="str">
        <f>+'[1]REGISTRO DE RIESGOS'!Q21</f>
        <v>Media</v>
      </c>
      <c r="R20" s="90" t="str">
        <f>+'[1]REGISTRO DE RIESGOS'!R21</f>
        <v>No</v>
      </c>
      <c r="S20" s="90" t="str">
        <f>+'[1]REGISTRO DE RIESGOS'!S21</f>
        <v>Mitigar</v>
      </c>
      <c r="T20" s="90" t="str">
        <f>+'[1]REGISTRO DE RIESGOS'!T21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0" s="90">
        <f>+'[1]REGISTRO DE RIESGOS'!U21</f>
        <v>44691</v>
      </c>
      <c r="V20" s="90">
        <f>+'[1]REGISTRO DE RIESGOS'!V21</f>
        <v>44717</v>
      </c>
      <c r="W20" s="90" t="str">
        <f>+'[1]REGISTRO DE RIESGOS'!W21</f>
        <v>AEI.04.02</v>
      </c>
      <c r="X20" s="90" t="str">
        <f>+'[1]REGISTRO DE RIESGOS'!X21</f>
        <v>AEI.04.03</v>
      </c>
      <c r="Y20" s="90" t="str">
        <f>+'[1]REGISTRO DE RIESGOS'!Y21</f>
        <v>AEI.04.04</v>
      </c>
      <c r="Z20" s="90" t="str">
        <f>+'[1]REGISTRO DE RIESGOS'!Z21</f>
        <v>AEI.01.03</v>
      </c>
      <c r="AA20" s="90" t="str">
        <f>+'[1]REGISTRO DE RIESGOS'!AA21</f>
        <v>AEI.02.03</v>
      </c>
      <c r="AB20" s="90">
        <f>+'[1]REGISTRO DE RIESGOS'!AB21</f>
        <v>0.2</v>
      </c>
      <c r="AC20" s="90">
        <f>+'[1]REGISTRO DE RIESGOS'!AC21</f>
        <v>0.2</v>
      </c>
      <c r="AD20" s="90">
        <f>+'[1]REGISTRO DE RIESGOS'!AD21</f>
        <v>0.2</v>
      </c>
      <c r="AE20" s="90">
        <f>+'[1]REGISTRO DE RIESGOS'!AE21</f>
        <v>0.2</v>
      </c>
      <c r="AF20" s="90">
        <f>+'[1]REGISTRO DE RIESGOS'!AF21</f>
        <v>0.2</v>
      </c>
      <c r="AG20" s="90">
        <f>+'[1]REGISTRO DE RIESGOS'!AG21</f>
        <v>1</v>
      </c>
      <c r="AH20" s="90">
        <f>+'[1]REGISTRO DE RIESGOS'!AH21</f>
        <v>6</v>
      </c>
      <c r="AI20" s="90">
        <f>+'[1]REGISTRO DE RIESGOS'!AI21</f>
        <v>8</v>
      </c>
      <c r="AJ20" s="90">
        <f>+'[1]REGISTRO DE RIESGOS'!AJ21</f>
        <v>8</v>
      </c>
      <c r="AK20" s="90">
        <f>+'[1]REGISTRO DE RIESGOS'!AK21</f>
        <v>8</v>
      </c>
      <c r="AL20" s="90">
        <f>+'[1]REGISTRO DE RIESGOS'!AL21</f>
        <v>10</v>
      </c>
      <c r="AM20" s="90" t="str">
        <f>+'[1]REGISTRO DE RIESGOS'!AM21</f>
        <v>Definir las caracterísitcas y contenidos del taller</v>
      </c>
      <c r="AN20" s="90" t="str">
        <f>+'[1]REGISTRO DE RIESGOS'!AN21</f>
        <v>Elaborar la lista de participantes</v>
      </c>
      <c r="AO20" s="90" t="str">
        <f>+'[1]REGISTRO DE RIESGOS'!AO21</f>
        <v>Elaborar los TDR</v>
      </c>
      <c r="AP20" s="90" t="str">
        <f>+'[1]REGISTRO DE RIESGOS'!AP21</f>
        <v>Desarrollar los talleres</v>
      </c>
      <c r="AQ20" s="90" t="str">
        <f>+'[1]REGISTRO DE RIESGOS'!AQ21</f>
        <v>Elaborar informe final</v>
      </c>
      <c r="AR20" s="90">
        <f>+'[1]REGISTRO DE RIESGOS'!AR21</f>
        <v>0.2</v>
      </c>
      <c r="AS20" s="90">
        <f>+'[1]REGISTRO DE RIESGOS'!AS21</f>
        <v>0.1</v>
      </c>
      <c r="AT20" s="90">
        <f>+'[1]REGISTRO DE RIESGOS'!AT21</f>
        <v>0.1</v>
      </c>
      <c r="AU20" s="90">
        <f>+'[1]REGISTRO DE RIESGOS'!AU21</f>
        <v>0.4</v>
      </c>
      <c r="AV20" s="90">
        <f>+'[1]REGISTRO DE RIESGOS'!AV21</f>
        <v>0.2</v>
      </c>
      <c r="AW20" s="80" t="str">
        <f>+'[1]REGISTRO DE RIESGOS'!$AW$13</f>
        <v>OTRO</v>
      </c>
    </row>
    <row r="21" spans="1:49" ht="67.150000000000006" customHeight="1" thickBot="1" x14ac:dyDescent="0.3">
      <c r="A21" s="87" t="e">
        <f t="shared" ca="1" si="6"/>
        <v>#REF!</v>
      </c>
      <c r="B21" s="91" t="e">
        <f t="shared" ca="1" si="7"/>
        <v>#REF!</v>
      </c>
      <c r="C21" s="92" t="e">
        <f t="shared" ca="1" si="8"/>
        <v>#REF!</v>
      </c>
      <c r="D21" s="81" t="s">
        <v>75</v>
      </c>
      <c r="E21" s="81">
        <f t="shared" si="10"/>
        <v>10</v>
      </c>
      <c r="F21" s="81">
        <f t="shared" si="9"/>
        <v>0</v>
      </c>
      <c r="G21" s="90" t="str">
        <f>+'[1]REGISTRO DE RIESGOS'!G22</f>
        <v>OAJ</v>
      </c>
      <c r="H21" s="90" t="str">
        <f>+'[1]REGISTRO DE RIESGOS'!H22</f>
        <v>Riesgo negativo: Amenaza</v>
      </c>
      <c r="I21" s="90" t="str">
        <f>+'[1]REGISTRO DE RIESGOS'!I22</f>
        <v>Postores con intenciones de soborno</v>
      </c>
      <c r="J21" s="90" t="str">
        <f>+'[1]REGISTRO DE RIESGOS'!J22</f>
        <v>AEI.04.02 - AEI.04.03 - AEI.04.04 - AEI.01.03 - AEI.02.03 - AEI.04.05  - AEI.04.07 - AEI.04.07 - AEI.04.08 -  AEI.04.09</v>
      </c>
      <c r="K21" s="90" t="str">
        <f>+'[1]REGISTRO DE RIESGOS'!K22</f>
        <v>OGA/Justo Buendía</v>
      </c>
      <c r="L21" s="90">
        <f>+'[1]REGISTRO DE RIESGOS'!L22</f>
        <v>6</v>
      </c>
      <c r="M21" s="90">
        <f>+'[1]REGISTRO DE RIESGOS'!M22</f>
        <v>8</v>
      </c>
      <c r="N21" s="90">
        <f>+'[1]REGISTRO DE RIESGOS'!N22</f>
        <v>48</v>
      </c>
      <c r="O21" s="90">
        <f>+'[1]REGISTRO DE RIESGOS'!O22</f>
        <v>48</v>
      </c>
      <c r="P21" s="90" t="str">
        <f>+'[1]REGISTRO DE RIESGOS'!P22</f>
        <v>RA</v>
      </c>
      <c r="Q21" s="90" t="str">
        <f>+'[1]REGISTRO DE RIESGOS'!Q22</f>
        <v>Media</v>
      </c>
      <c r="R21" s="90" t="str">
        <f>+'[1]REGISTRO DE RIESGOS'!R22</f>
        <v>No</v>
      </c>
      <c r="S21" s="90" t="str">
        <f>+'[1]REGISTRO DE RIESGOS'!S22</f>
        <v>Mitigar</v>
      </c>
      <c r="T21" s="90" t="str">
        <f>+'[1]REGISTRO DE RIESGOS'!T22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1" s="90">
        <f>+'[1]REGISTRO DE RIESGOS'!U22</f>
        <v>44691</v>
      </c>
      <c r="V21" s="90">
        <f>+'[1]REGISTRO DE RIESGOS'!V22</f>
        <v>44717</v>
      </c>
      <c r="W21" s="90" t="str">
        <f>+'[1]REGISTRO DE RIESGOS'!W22</f>
        <v>AEI.04.02</v>
      </c>
      <c r="X21" s="90" t="str">
        <f>+'[1]REGISTRO DE RIESGOS'!X22</f>
        <v>AEI.04.03</v>
      </c>
      <c r="Y21" s="90" t="str">
        <f>+'[1]REGISTRO DE RIESGOS'!Y22</f>
        <v>AEI.04.04</v>
      </c>
      <c r="Z21" s="90" t="str">
        <f>+'[1]REGISTRO DE RIESGOS'!Z22</f>
        <v>AEI.01.03</v>
      </c>
      <c r="AA21" s="90" t="str">
        <f>+'[1]REGISTRO DE RIESGOS'!AA22</f>
        <v>AEI.02.03</v>
      </c>
      <c r="AB21" s="90">
        <f>+'[1]REGISTRO DE RIESGOS'!AB22</f>
        <v>0.2</v>
      </c>
      <c r="AC21" s="90">
        <f>+'[1]REGISTRO DE RIESGOS'!AC22</f>
        <v>0.2</v>
      </c>
      <c r="AD21" s="90">
        <f>+'[1]REGISTRO DE RIESGOS'!AD22</f>
        <v>0.2</v>
      </c>
      <c r="AE21" s="90">
        <f>+'[1]REGISTRO DE RIESGOS'!AE22</f>
        <v>0.2</v>
      </c>
      <c r="AF21" s="90">
        <f>+'[1]REGISTRO DE RIESGOS'!AF22</f>
        <v>0.2</v>
      </c>
      <c r="AG21" s="90">
        <f>+'[1]REGISTRO DE RIESGOS'!AG22</f>
        <v>1</v>
      </c>
      <c r="AH21" s="90">
        <f>+'[1]REGISTRO DE RIESGOS'!AH22</f>
        <v>6</v>
      </c>
      <c r="AI21" s="90">
        <f>+'[1]REGISTRO DE RIESGOS'!AI22</f>
        <v>8</v>
      </c>
      <c r="AJ21" s="90">
        <f>+'[1]REGISTRO DE RIESGOS'!AJ22</f>
        <v>8</v>
      </c>
      <c r="AK21" s="90">
        <f>+'[1]REGISTRO DE RIESGOS'!AK22</f>
        <v>8</v>
      </c>
      <c r="AL21" s="90">
        <f>+'[1]REGISTRO DE RIESGOS'!AL22</f>
        <v>10</v>
      </c>
      <c r="AM21" s="90" t="str">
        <f>+'[1]REGISTRO DE RIESGOS'!AM22</f>
        <v>Definir las caracterísitcas y contenidos del taller</v>
      </c>
      <c r="AN21" s="90" t="str">
        <f>+'[1]REGISTRO DE RIESGOS'!AN22</f>
        <v>Elaborar la lista de participantes</v>
      </c>
      <c r="AO21" s="90" t="str">
        <f>+'[1]REGISTRO DE RIESGOS'!AO22</f>
        <v>Elaborar los TDR</v>
      </c>
      <c r="AP21" s="90" t="str">
        <f>+'[1]REGISTRO DE RIESGOS'!AP22</f>
        <v>Desarrollar los talleres</v>
      </c>
      <c r="AQ21" s="90" t="str">
        <f>+'[1]REGISTRO DE RIESGOS'!AQ22</f>
        <v>Elaborar informe final</v>
      </c>
      <c r="AR21" s="90">
        <f>+'[1]REGISTRO DE RIESGOS'!AR22</f>
        <v>0.2</v>
      </c>
      <c r="AS21" s="90">
        <f>+'[1]REGISTRO DE RIESGOS'!AS22</f>
        <v>0.1</v>
      </c>
      <c r="AT21" s="90">
        <f>+'[1]REGISTRO DE RIESGOS'!AT22</f>
        <v>0.1</v>
      </c>
      <c r="AU21" s="90">
        <f>+'[1]REGISTRO DE RIESGOS'!AU22</f>
        <v>0.4</v>
      </c>
      <c r="AV21" s="90">
        <f>+'[1]REGISTRO DE RIESGOS'!AV22</f>
        <v>0.2</v>
      </c>
      <c r="AW21" s="80" t="str">
        <f>+'[1]REGISTRO DE RIESGOS'!$AW$13</f>
        <v>OTRO</v>
      </c>
    </row>
    <row r="22" spans="1:49" ht="67.150000000000006" customHeight="1" thickBot="1" x14ac:dyDescent="0.3">
      <c r="A22" s="87" t="e">
        <f t="shared" ca="1" si="6"/>
        <v>#REF!</v>
      </c>
      <c r="B22" s="91" t="e">
        <f t="shared" ca="1" si="7"/>
        <v>#REF!</v>
      </c>
      <c r="C22" s="92" t="e">
        <f t="shared" ca="1" si="8"/>
        <v>#REF!</v>
      </c>
      <c r="D22" s="81" t="s">
        <v>76</v>
      </c>
      <c r="E22" s="81">
        <f t="shared" si="10"/>
        <v>11</v>
      </c>
      <c r="F22" s="81">
        <f t="shared" si="9"/>
        <v>1</v>
      </c>
      <c r="G22" s="90" t="str">
        <f>+'[1]REGISTRO DE RIESGOS'!G23</f>
        <v>OAJ</v>
      </c>
      <c r="H22" s="90" t="str">
        <f>+'[1]REGISTRO DE RIESGOS'!H23</f>
        <v>Riesgo negativo: Amenaza</v>
      </c>
      <c r="I22" s="90" t="str">
        <f>+'[1]REGISTRO DE RIESGOS'!I23</f>
        <v>Postores con intenciones de soborno</v>
      </c>
      <c r="J22" s="90" t="str">
        <f>+'[1]REGISTRO DE RIESGOS'!J23</f>
        <v>AEI.04.02 - AEI.04.03 - AEI.04.04 - AEI.01.03 - AEI.02.03 - AEI.04.05  - AEI.04.07 - AEI.04.07 - AEI.04.08 -  AEI.04.09</v>
      </c>
      <c r="K22" s="90" t="str">
        <f>+'[1]REGISTRO DE RIESGOS'!K23</f>
        <v>OGA/Justo Buendía</v>
      </c>
      <c r="L22" s="90">
        <f>+'[1]REGISTRO DE RIESGOS'!L23</f>
        <v>6</v>
      </c>
      <c r="M22" s="90">
        <f>+'[1]REGISTRO DE RIESGOS'!M23</f>
        <v>8</v>
      </c>
      <c r="N22" s="90">
        <f>+'[1]REGISTRO DE RIESGOS'!N23</f>
        <v>48</v>
      </c>
      <c r="O22" s="90">
        <f>+'[1]REGISTRO DE RIESGOS'!O23</f>
        <v>48</v>
      </c>
      <c r="P22" s="90" t="str">
        <f>+'[1]REGISTRO DE RIESGOS'!P23</f>
        <v>RA</v>
      </c>
      <c r="Q22" s="90" t="str">
        <f>+'[1]REGISTRO DE RIESGOS'!Q23</f>
        <v>Media</v>
      </c>
      <c r="R22" s="90" t="str">
        <f>+'[1]REGISTRO DE RIESGOS'!R23</f>
        <v>No</v>
      </c>
      <c r="S22" s="90" t="str">
        <f>+'[1]REGISTRO DE RIESGOS'!S23</f>
        <v>Mitigar</v>
      </c>
      <c r="T22" s="90" t="str">
        <f>+'[1]REGISTRO DE RIESGOS'!T23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2" s="90">
        <f>+'[1]REGISTRO DE RIESGOS'!U23</f>
        <v>44691</v>
      </c>
      <c r="V22" s="90">
        <f>+'[1]REGISTRO DE RIESGOS'!V23</f>
        <v>44717</v>
      </c>
      <c r="W22" s="90" t="str">
        <f>+'[1]REGISTRO DE RIESGOS'!W23</f>
        <v>AEI.04.02</v>
      </c>
      <c r="X22" s="90" t="str">
        <f>+'[1]REGISTRO DE RIESGOS'!X23</f>
        <v>AEI.04.03</v>
      </c>
      <c r="Y22" s="90" t="str">
        <f>+'[1]REGISTRO DE RIESGOS'!Y23</f>
        <v>AEI.04.04</v>
      </c>
      <c r="Z22" s="90" t="str">
        <f>+'[1]REGISTRO DE RIESGOS'!Z23</f>
        <v>AEI.01.03</v>
      </c>
      <c r="AA22" s="90" t="str">
        <f>+'[1]REGISTRO DE RIESGOS'!AA23</f>
        <v>AEI.02.03</v>
      </c>
      <c r="AB22" s="90">
        <f>+'[1]REGISTRO DE RIESGOS'!AB23</f>
        <v>0.2</v>
      </c>
      <c r="AC22" s="90">
        <f>+'[1]REGISTRO DE RIESGOS'!AC23</f>
        <v>0.2</v>
      </c>
      <c r="AD22" s="90">
        <f>+'[1]REGISTRO DE RIESGOS'!AD23</f>
        <v>0.2</v>
      </c>
      <c r="AE22" s="90">
        <f>+'[1]REGISTRO DE RIESGOS'!AE23</f>
        <v>0.2</v>
      </c>
      <c r="AF22" s="90">
        <f>+'[1]REGISTRO DE RIESGOS'!AF23</f>
        <v>0.2</v>
      </c>
      <c r="AG22" s="90">
        <f>+'[1]REGISTRO DE RIESGOS'!AG23</f>
        <v>1</v>
      </c>
      <c r="AH22" s="90">
        <f>+'[1]REGISTRO DE RIESGOS'!AH23</f>
        <v>6</v>
      </c>
      <c r="AI22" s="90">
        <f>+'[1]REGISTRO DE RIESGOS'!AI23</f>
        <v>8</v>
      </c>
      <c r="AJ22" s="90">
        <f>+'[1]REGISTRO DE RIESGOS'!AJ23</f>
        <v>8</v>
      </c>
      <c r="AK22" s="90">
        <f>+'[1]REGISTRO DE RIESGOS'!AK23</f>
        <v>8</v>
      </c>
      <c r="AL22" s="90">
        <f>+'[1]REGISTRO DE RIESGOS'!AL23</f>
        <v>10</v>
      </c>
      <c r="AM22" s="90" t="str">
        <f>+'[1]REGISTRO DE RIESGOS'!AM23</f>
        <v>Definir las caracterísitcas y contenidos del taller</v>
      </c>
      <c r="AN22" s="90" t="str">
        <f>+'[1]REGISTRO DE RIESGOS'!AN23</f>
        <v>Elaborar la lista de participantes</v>
      </c>
      <c r="AO22" s="90" t="str">
        <f>+'[1]REGISTRO DE RIESGOS'!AO23</f>
        <v>Elaborar los TDR</v>
      </c>
      <c r="AP22" s="90" t="str">
        <f>+'[1]REGISTRO DE RIESGOS'!AP23</f>
        <v>Desarrollar los talleres</v>
      </c>
      <c r="AQ22" s="90" t="str">
        <f>+'[1]REGISTRO DE RIESGOS'!AQ23</f>
        <v>Elaborar informe final</v>
      </c>
      <c r="AR22" s="90">
        <f>+'[1]REGISTRO DE RIESGOS'!AR23</f>
        <v>0.2</v>
      </c>
      <c r="AS22" s="90">
        <f>+'[1]REGISTRO DE RIESGOS'!AS23</f>
        <v>0.1</v>
      </c>
      <c r="AT22" s="90">
        <f>+'[1]REGISTRO DE RIESGOS'!AT23</f>
        <v>0.1</v>
      </c>
      <c r="AU22" s="90">
        <f>+'[1]REGISTRO DE RIESGOS'!AU23</f>
        <v>0.4</v>
      </c>
      <c r="AV22" s="90">
        <f>+'[1]REGISTRO DE RIESGOS'!AV23</f>
        <v>0.2</v>
      </c>
      <c r="AW22" s="80" t="str">
        <f>+'[1]REGISTRO DE RIESGOS'!$AW$13</f>
        <v>OTRO</v>
      </c>
    </row>
    <row r="23" spans="1:49" ht="67.150000000000006" customHeight="1" thickBot="1" x14ac:dyDescent="0.3">
      <c r="A23" s="87" t="e">
        <f t="shared" ca="1" si="6"/>
        <v>#REF!</v>
      </c>
      <c r="B23" s="91" t="e">
        <f t="shared" ca="1" si="7"/>
        <v>#REF!</v>
      </c>
      <c r="C23" s="92" t="e">
        <f t="shared" ca="1" si="8"/>
        <v>#REF!</v>
      </c>
      <c r="D23" s="81" t="s">
        <v>77</v>
      </c>
      <c r="E23" s="81">
        <f t="shared" si="10"/>
        <v>12</v>
      </c>
      <c r="F23" s="81">
        <f t="shared" si="9"/>
        <v>0</v>
      </c>
      <c r="G23" s="90" t="str">
        <f>+'[1]REGISTRO DE RIESGOS'!G24</f>
        <v>OAJ</v>
      </c>
      <c r="H23" s="90" t="str">
        <f>+'[1]REGISTRO DE RIESGOS'!H24</f>
        <v>Riesgo negativo: Amenaza</v>
      </c>
      <c r="I23" s="90" t="str">
        <f>+'[1]REGISTRO DE RIESGOS'!I24</f>
        <v>Postores con intenciones de soborno</v>
      </c>
      <c r="J23" s="90" t="str">
        <f>+'[1]REGISTRO DE RIESGOS'!J24</f>
        <v>AEI.04.02 - AEI.04.03 - AEI.04.04 - AEI.01.03 - AEI.02.03 - AEI.04.05  - AEI.04.07 - AEI.04.07 - AEI.04.08 -  AEI.04.09</v>
      </c>
      <c r="K23" s="90" t="str">
        <f>+'[1]REGISTRO DE RIESGOS'!K24</f>
        <v>OGA/Justo Buendía</v>
      </c>
      <c r="L23" s="90">
        <f>+'[1]REGISTRO DE RIESGOS'!L24</f>
        <v>6</v>
      </c>
      <c r="M23" s="90">
        <f>+'[1]REGISTRO DE RIESGOS'!M24</f>
        <v>8</v>
      </c>
      <c r="N23" s="90">
        <f>+'[1]REGISTRO DE RIESGOS'!N24</f>
        <v>48</v>
      </c>
      <c r="O23" s="90">
        <f>+'[1]REGISTRO DE RIESGOS'!O24</f>
        <v>48</v>
      </c>
      <c r="P23" s="90" t="str">
        <f>+'[1]REGISTRO DE RIESGOS'!P24</f>
        <v>RA</v>
      </c>
      <c r="Q23" s="90" t="str">
        <f>+'[1]REGISTRO DE RIESGOS'!Q24</f>
        <v>Media</v>
      </c>
      <c r="R23" s="90" t="str">
        <f>+'[1]REGISTRO DE RIESGOS'!R24</f>
        <v>No</v>
      </c>
      <c r="S23" s="90" t="str">
        <f>+'[1]REGISTRO DE RIESGOS'!S24</f>
        <v>Mitigar</v>
      </c>
      <c r="T23" s="90" t="str">
        <f>+'[1]REGISTRO DE RIESGOS'!T24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3" s="90">
        <f>+'[1]REGISTRO DE RIESGOS'!U24</f>
        <v>44691</v>
      </c>
      <c r="V23" s="90">
        <f>+'[1]REGISTRO DE RIESGOS'!V24</f>
        <v>44717</v>
      </c>
      <c r="W23" s="90" t="str">
        <f>+'[1]REGISTRO DE RIESGOS'!W24</f>
        <v>AEI.04.02</v>
      </c>
      <c r="X23" s="90" t="str">
        <f>+'[1]REGISTRO DE RIESGOS'!X24</f>
        <v>AEI.04.03</v>
      </c>
      <c r="Y23" s="90" t="str">
        <f>+'[1]REGISTRO DE RIESGOS'!Y24</f>
        <v>AEI.04.04</v>
      </c>
      <c r="Z23" s="90" t="str">
        <f>+'[1]REGISTRO DE RIESGOS'!Z24</f>
        <v>AEI.01.03</v>
      </c>
      <c r="AA23" s="90" t="str">
        <f>+'[1]REGISTRO DE RIESGOS'!AA24</f>
        <v>AEI.02.03</v>
      </c>
      <c r="AB23" s="90">
        <f>+'[1]REGISTRO DE RIESGOS'!AB24</f>
        <v>0.2</v>
      </c>
      <c r="AC23" s="90">
        <f>+'[1]REGISTRO DE RIESGOS'!AC24</f>
        <v>0.2</v>
      </c>
      <c r="AD23" s="90">
        <f>+'[1]REGISTRO DE RIESGOS'!AD24</f>
        <v>0.2</v>
      </c>
      <c r="AE23" s="90">
        <f>+'[1]REGISTRO DE RIESGOS'!AE24</f>
        <v>0.2</v>
      </c>
      <c r="AF23" s="90">
        <f>+'[1]REGISTRO DE RIESGOS'!AF24</f>
        <v>0.2</v>
      </c>
      <c r="AG23" s="90">
        <f>+'[1]REGISTRO DE RIESGOS'!AG24</f>
        <v>1</v>
      </c>
      <c r="AH23" s="90">
        <f>+'[1]REGISTRO DE RIESGOS'!AH24</f>
        <v>6</v>
      </c>
      <c r="AI23" s="90">
        <f>+'[1]REGISTRO DE RIESGOS'!AI24</f>
        <v>8</v>
      </c>
      <c r="AJ23" s="90">
        <f>+'[1]REGISTRO DE RIESGOS'!AJ24</f>
        <v>8</v>
      </c>
      <c r="AK23" s="90">
        <f>+'[1]REGISTRO DE RIESGOS'!AK24</f>
        <v>8</v>
      </c>
      <c r="AL23" s="90">
        <f>+'[1]REGISTRO DE RIESGOS'!AL24</f>
        <v>10</v>
      </c>
      <c r="AM23" s="90" t="str">
        <f>+'[1]REGISTRO DE RIESGOS'!AM24</f>
        <v>Definir las caracterísitcas y contenidos del taller</v>
      </c>
      <c r="AN23" s="90" t="str">
        <f>+'[1]REGISTRO DE RIESGOS'!AN24</f>
        <v>Elaborar la lista de participantes</v>
      </c>
      <c r="AO23" s="90" t="str">
        <f>+'[1]REGISTRO DE RIESGOS'!AO24</f>
        <v>Elaborar los TDR</v>
      </c>
      <c r="AP23" s="90" t="str">
        <f>+'[1]REGISTRO DE RIESGOS'!AP24</f>
        <v>Desarrollar los talleres</v>
      </c>
      <c r="AQ23" s="90" t="str">
        <f>+'[1]REGISTRO DE RIESGOS'!AQ24</f>
        <v>Elaborar informe final</v>
      </c>
      <c r="AR23" s="90">
        <f>+'[1]REGISTRO DE RIESGOS'!AR24</f>
        <v>0.2</v>
      </c>
      <c r="AS23" s="90">
        <f>+'[1]REGISTRO DE RIESGOS'!AS24</f>
        <v>0.1</v>
      </c>
      <c r="AT23" s="90">
        <f>+'[1]REGISTRO DE RIESGOS'!AT24</f>
        <v>0.1</v>
      </c>
      <c r="AU23" s="90">
        <f>+'[1]REGISTRO DE RIESGOS'!AU24</f>
        <v>0.4</v>
      </c>
      <c r="AV23" s="90">
        <f>+'[1]REGISTRO DE RIESGOS'!AV24</f>
        <v>0.2</v>
      </c>
      <c r="AW23" s="80" t="str">
        <f>+'[1]REGISTRO DE RIESGOS'!$AW$13</f>
        <v>OTRO</v>
      </c>
    </row>
    <row r="24" spans="1:49" ht="67.150000000000006" customHeight="1" thickBot="1" x14ac:dyDescent="0.3">
      <c r="A24" s="87" t="e">
        <f t="shared" ca="1" si="6"/>
        <v>#REF!</v>
      </c>
      <c r="B24" s="91" t="e">
        <f t="shared" ca="1" si="7"/>
        <v>#REF!</v>
      </c>
      <c r="C24" s="92" t="e">
        <f t="shared" ca="1" si="8"/>
        <v>#REF!</v>
      </c>
      <c r="D24" s="81" t="s">
        <v>78</v>
      </c>
      <c r="E24" s="81">
        <f t="shared" si="10"/>
        <v>13</v>
      </c>
      <c r="F24" s="81">
        <f t="shared" si="9"/>
        <v>1</v>
      </c>
      <c r="G24" s="90" t="str">
        <f>+'[1]REGISTRO DE RIESGOS'!G25</f>
        <v>OAJ</v>
      </c>
      <c r="H24" s="90" t="str">
        <f>+'[1]REGISTRO DE RIESGOS'!H25</f>
        <v>Riesgo negativo: Amenaza</v>
      </c>
      <c r="I24" s="90" t="str">
        <f>+'[1]REGISTRO DE RIESGOS'!I25</f>
        <v>Postores con intenciones de soborno</v>
      </c>
      <c r="J24" s="90" t="str">
        <f>+'[1]REGISTRO DE RIESGOS'!J25</f>
        <v>AEI.04.02 - AEI.04.03 - AEI.04.04 - AEI.01.03 - AEI.02.03 - AEI.04.05  - AEI.04.07 - AEI.04.07 - AEI.04.08 -  AEI.04.09</v>
      </c>
      <c r="K24" s="90" t="str">
        <f>+'[1]REGISTRO DE RIESGOS'!K25</f>
        <v>OGA/Justo Buendía</v>
      </c>
      <c r="L24" s="90">
        <f>+'[1]REGISTRO DE RIESGOS'!L25</f>
        <v>6</v>
      </c>
      <c r="M24" s="90">
        <f>+'[1]REGISTRO DE RIESGOS'!M25</f>
        <v>8</v>
      </c>
      <c r="N24" s="90">
        <f>+'[1]REGISTRO DE RIESGOS'!N25</f>
        <v>48</v>
      </c>
      <c r="O24" s="90">
        <f>+'[1]REGISTRO DE RIESGOS'!O25</f>
        <v>48</v>
      </c>
      <c r="P24" s="90" t="str">
        <f>+'[1]REGISTRO DE RIESGOS'!P25</f>
        <v>RA</v>
      </c>
      <c r="Q24" s="90" t="str">
        <f>+'[1]REGISTRO DE RIESGOS'!Q25</f>
        <v>Media</v>
      </c>
      <c r="R24" s="90" t="str">
        <f>+'[1]REGISTRO DE RIESGOS'!R25</f>
        <v>No</v>
      </c>
      <c r="S24" s="90" t="str">
        <f>+'[1]REGISTRO DE RIESGOS'!S25</f>
        <v>Mitigar</v>
      </c>
      <c r="T24" s="90" t="str">
        <f>+'[1]REGISTRO DE RIESGOS'!T25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4" s="90">
        <f>+'[1]REGISTRO DE RIESGOS'!U25</f>
        <v>44691</v>
      </c>
      <c r="V24" s="90">
        <f>+'[1]REGISTRO DE RIESGOS'!V25</f>
        <v>44717</v>
      </c>
      <c r="W24" s="90" t="str">
        <f>+'[1]REGISTRO DE RIESGOS'!W25</f>
        <v>AEI.04.02</v>
      </c>
      <c r="X24" s="90" t="str">
        <f>+'[1]REGISTRO DE RIESGOS'!X25</f>
        <v>AEI.04.03</v>
      </c>
      <c r="Y24" s="90" t="str">
        <f>+'[1]REGISTRO DE RIESGOS'!Y25</f>
        <v>AEI.04.04</v>
      </c>
      <c r="Z24" s="90" t="str">
        <f>+'[1]REGISTRO DE RIESGOS'!Z25</f>
        <v>AEI.01.03</v>
      </c>
      <c r="AA24" s="90" t="str">
        <f>+'[1]REGISTRO DE RIESGOS'!AA25</f>
        <v>AEI.02.03</v>
      </c>
      <c r="AB24" s="90">
        <f>+'[1]REGISTRO DE RIESGOS'!AB25</f>
        <v>0.2</v>
      </c>
      <c r="AC24" s="90">
        <f>+'[1]REGISTRO DE RIESGOS'!AC25</f>
        <v>0.2</v>
      </c>
      <c r="AD24" s="90">
        <f>+'[1]REGISTRO DE RIESGOS'!AD25</f>
        <v>0.2</v>
      </c>
      <c r="AE24" s="90">
        <f>+'[1]REGISTRO DE RIESGOS'!AE25</f>
        <v>0.2</v>
      </c>
      <c r="AF24" s="90">
        <f>+'[1]REGISTRO DE RIESGOS'!AF25</f>
        <v>0.2</v>
      </c>
      <c r="AG24" s="90">
        <f>+'[1]REGISTRO DE RIESGOS'!AG25</f>
        <v>1</v>
      </c>
      <c r="AH24" s="90">
        <f>+'[1]REGISTRO DE RIESGOS'!AH25</f>
        <v>6</v>
      </c>
      <c r="AI24" s="90">
        <f>+'[1]REGISTRO DE RIESGOS'!AI25</f>
        <v>8</v>
      </c>
      <c r="AJ24" s="90">
        <f>+'[1]REGISTRO DE RIESGOS'!AJ25</f>
        <v>8</v>
      </c>
      <c r="AK24" s="90">
        <f>+'[1]REGISTRO DE RIESGOS'!AK25</f>
        <v>8</v>
      </c>
      <c r="AL24" s="90">
        <f>+'[1]REGISTRO DE RIESGOS'!AL25</f>
        <v>10</v>
      </c>
      <c r="AM24" s="90" t="str">
        <f>+'[1]REGISTRO DE RIESGOS'!AM25</f>
        <v>Definir las caracterísitcas y contenidos del taller</v>
      </c>
      <c r="AN24" s="90" t="str">
        <f>+'[1]REGISTRO DE RIESGOS'!AN25</f>
        <v>Elaborar la lista de participantes</v>
      </c>
      <c r="AO24" s="90" t="str">
        <f>+'[1]REGISTRO DE RIESGOS'!AO25</f>
        <v>Elaborar los TDR</v>
      </c>
      <c r="AP24" s="90" t="str">
        <f>+'[1]REGISTRO DE RIESGOS'!AP25</f>
        <v>Desarrollar los talleres</v>
      </c>
      <c r="AQ24" s="90" t="str">
        <f>+'[1]REGISTRO DE RIESGOS'!AQ25</f>
        <v>Elaborar informe final</v>
      </c>
      <c r="AR24" s="90">
        <f>+'[1]REGISTRO DE RIESGOS'!AR25</f>
        <v>0.2</v>
      </c>
      <c r="AS24" s="90">
        <f>+'[1]REGISTRO DE RIESGOS'!AS25</f>
        <v>0.1</v>
      </c>
      <c r="AT24" s="90">
        <f>+'[1]REGISTRO DE RIESGOS'!AT25</f>
        <v>0.1</v>
      </c>
      <c r="AU24" s="90">
        <f>+'[1]REGISTRO DE RIESGOS'!AU25</f>
        <v>0.4</v>
      </c>
      <c r="AV24" s="90">
        <f>+'[1]REGISTRO DE RIESGOS'!AV25</f>
        <v>0.2</v>
      </c>
      <c r="AW24" s="80" t="str">
        <f>+'[1]REGISTRO DE RIESGOS'!$AW$13</f>
        <v>OTRO</v>
      </c>
    </row>
    <row r="25" spans="1:49" ht="67.150000000000006" customHeight="1" thickBot="1" x14ac:dyDescent="0.3">
      <c r="A25" s="87" t="e">
        <f t="shared" ca="1" si="6"/>
        <v>#REF!</v>
      </c>
      <c r="B25" s="91" t="e">
        <f t="shared" ca="1" si="7"/>
        <v>#REF!</v>
      </c>
      <c r="C25" s="92" t="e">
        <f t="shared" ca="1" si="8"/>
        <v>#REF!</v>
      </c>
      <c r="D25" s="81" t="s">
        <v>79</v>
      </c>
      <c r="E25" s="81">
        <f t="shared" si="10"/>
        <v>14</v>
      </c>
      <c r="F25" s="81">
        <f t="shared" si="9"/>
        <v>0</v>
      </c>
      <c r="G25" s="90" t="str">
        <f>+'[1]REGISTRO DE RIESGOS'!G26</f>
        <v>OAJ</v>
      </c>
      <c r="H25" s="90" t="str">
        <f>+'[1]REGISTRO DE RIESGOS'!H26</f>
        <v>Riesgo negativo: Amenaza</v>
      </c>
      <c r="I25" s="90" t="str">
        <f>+'[1]REGISTRO DE RIESGOS'!I26</f>
        <v>Postores con intenciones de soborno</v>
      </c>
      <c r="J25" s="90" t="str">
        <f>+'[1]REGISTRO DE RIESGOS'!J26</f>
        <v>AEI.04.02 - AEI.04.03 - AEI.04.04 - AEI.01.03 - AEI.02.03 - AEI.04.05  - AEI.04.07 - AEI.04.07 - AEI.04.08 -  AEI.04.09</v>
      </c>
      <c r="K25" s="90" t="str">
        <f>+'[1]REGISTRO DE RIESGOS'!K26</f>
        <v>OGA/Justo Buendía</v>
      </c>
      <c r="L25" s="90">
        <f>+'[1]REGISTRO DE RIESGOS'!L26</f>
        <v>6</v>
      </c>
      <c r="M25" s="90">
        <f>+'[1]REGISTRO DE RIESGOS'!M26</f>
        <v>8</v>
      </c>
      <c r="N25" s="90">
        <f>+'[1]REGISTRO DE RIESGOS'!N26</f>
        <v>48</v>
      </c>
      <c r="O25" s="90">
        <f>+'[1]REGISTRO DE RIESGOS'!O26</f>
        <v>48</v>
      </c>
      <c r="P25" s="90" t="str">
        <f>+'[1]REGISTRO DE RIESGOS'!P26</f>
        <v>RA</v>
      </c>
      <c r="Q25" s="90" t="str">
        <f>+'[1]REGISTRO DE RIESGOS'!Q26</f>
        <v>Media</v>
      </c>
      <c r="R25" s="90" t="str">
        <f>+'[1]REGISTRO DE RIESGOS'!R26</f>
        <v>No</v>
      </c>
      <c r="S25" s="90" t="str">
        <f>+'[1]REGISTRO DE RIESGOS'!S26</f>
        <v>Mitigar</v>
      </c>
      <c r="T25" s="90" t="str">
        <f>+'[1]REGISTRO DE RIESGOS'!T26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5" s="90">
        <f>+'[1]REGISTRO DE RIESGOS'!U26</f>
        <v>44691</v>
      </c>
      <c r="V25" s="90">
        <f>+'[1]REGISTRO DE RIESGOS'!V26</f>
        <v>44717</v>
      </c>
      <c r="W25" s="90" t="str">
        <f>+'[1]REGISTRO DE RIESGOS'!W26</f>
        <v>AEI.04.02</v>
      </c>
      <c r="X25" s="90" t="str">
        <f>+'[1]REGISTRO DE RIESGOS'!X26</f>
        <v>AEI.04.03</v>
      </c>
      <c r="Y25" s="90" t="str">
        <f>+'[1]REGISTRO DE RIESGOS'!Y26</f>
        <v>AEI.04.04</v>
      </c>
      <c r="Z25" s="90" t="str">
        <f>+'[1]REGISTRO DE RIESGOS'!Z26</f>
        <v>AEI.01.03</v>
      </c>
      <c r="AA25" s="90" t="str">
        <f>+'[1]REGISTRO DE RIESGOS'!AA26</f>
        <v>AEI.02.03</v>
      </c>
      <c r="AB25" s="90">
        <f>+'[1]REGISTRO DE RIESGOS'!AB26</f>
        <v>0.2</v>
      </c>
      <c r="AC25" s="90">
        <f>+'[1]REGISTRO DE RIESGOS'!AC26</f>
        <v>0.2</v>
      </c>
      <c r="AD25" s="90">
        <f>+'[1]REGISTRO DE RIESGOS'!AD26</f>
        <v>0.2</v>
      </c>
      <c r="AE25" s="90">
        <f>+'[1]REGISTRO DE RIESGOS'!AE26</f>
        <v>0.2</v>
      </c>
      <c r="AF25" s="90">
        <f>+'[1]REGISTRO DE RIESGOS'!AF26</f>
        <v>0.2</v>
      </c>
      <c r="AG25" s="90">
        <f>+'[1]REGISTRO DE RIESGOS'!AG26</f>
        <v>1</v>
      </c>
      <c r="AH25" s="90">
        <f>+'[1]REGISTRO DE RIESGOS'!AH26</f>
        <v>6</v>
      </c>
      <c r="AI25" s="90">
        <f>+'[1]REGISTRO DE RIESGOS'!AI26</f>
        <v>8</v>
      </c>
      <c r="AJ25" s="90">
        <f>+'[1]REGISTRO DE RIESGOS'!AJ26</f>
        <v>8</v>
      </c>
      <c r="AK25" s="90">
        <f>+'[1]REGISTRO DE RIESGOS'!AK26</f>
        <v>8</v>
      </c>
      <c r="AL25" s="90">
        <f>+'[1]REGISTRO DE RIESGOS'!AL26</f>
        <v>10</v>
      </c>
      <c r="AM25" s="90" t="str">
        <f>+'[1]REGISTRO DE RIESGOS'!AM26</f>
        <v>Definir las caracterísitcas y contenidos del taller</v>
      </c>
      <c r="AN25" s="90" t="str">
        <f>+'[1]REGISTRO DE RIESGOS'!AN26</f>
        <v>Elaborar la lista de participantes</v>
      </c>
      <c r="AO25" s="90" t="str">
        <f>+'[1]REGISTRO DE RIESGOS'!AO26</f>
        <v>Elaborar los TDR</v>
      </c>
      <c r="AP25" s="90" t="str">
        <f>+'[1]REGISTRO DE RIESGOS'!AP26</f>
        <v>Desarrollar los talleres</v>
      </c>
      <c r="AQ25" s="90" t="str">
        <f>+'[1]REGISTRO DE RIESGOS'!AQ26</f>
        <v>Elaborar informe final</v>
      </c>
      <c r="AR25" s="90">
        <f>+'[1]REGISTRO DE RIESGOS'!AR26</f>
        <v>0.2</v>
      </c>
      <c r="AS25" s="90">
        <f>+'[1]REGISTRO DE RIESGOS'!AS26</f>
        <v>0.1</v>
      </c>
      <c r="AT25" s="90">
        <f>+'[1]REGISTRO DE RIESGOS'!AT26</f>
        <v>0.1</v>
      </c>
      <c r="AU25" s="90">
        <f>+'[1]REGISTRO DE RIESGOS'!AU26</f>
        <v>0.4</v>
      </c>
      <c r="AV25" s="90">
        <f>+'[1]REGISTRO DE RIESGOS'!AV26</f>
        <v>0.2</v>
      </c>
      <c r="AW25" s="80" t="str">
        <f>+'[1]REGISTRO DE RIESGOS'!$AW$13</f>
        <v>OTRO</v>
      </c>
    </row>
    <row r="26" spans="1:49" ht="67.150000000000006" customHeight="1" thickBot="1" x14ac:dyDescent="0.3">
      <c r="A26" s="87" t="e">
        <f t="shared" ca="1" si="6"/>
        <v>#REF!</v>
      </c>
      <c r="B26" s="91" t="e">
        <f t="shared" ca="1" si="7"/>
        <v>#REF!</v>
      </c>
      <c r="C26" s="92" t="e">
        <f t="shared" ca="1" si="8"/>
        <v>#REF!</v>
      </c>
      <c r="D26" s="81" t="s">
        <v>80</v>
      </c>
      <c r="E26" s="81">
        <f t="shared" si="10"/>
        <v>15</v>
      </c>
      <c r="F26" s="81">
        <f t="shared" si="9"/>
        <v>1</v>
      </c>
      <c r="G26" s="90" t="str">
        <f>+'[1]REGISTRO DE RIESGOS'!G27</f>
        <v>OAJ</v>
      </c>
      <c r="H26" s="90" t="str">
        <f>+'[1]REGISTRO DE RIESGOS'!H27</f>
        <v>Riesgo negativo: Amenaza</v>
      </c>
      <c r="I26" s="90" t="str">
        <f>+'[1]REGISTRO DE RIESGOS'!I27</f>
        <v>Postores con intenciones de soborno</v>
      </c>
      <c r="J26" s="90" t="str">
        <f>+'[1]REGISTRO DE RIESGOS'!J27</f>
        <v>AEI.04.02 - AEI.04.03 - AEI.04.04 - AEI.01.03 - AEI.02.03 - AEI.04.05  - AEI.04.07 - AEI.04.07 - AEI.04.08 -  AEI.04.09</v>
      </c>
      <c r="K26" s="90" t="str">
        <f>+'[1]REGISTRO DE RIESGOS'!K27</f>
        <v>OGA/Justo Buendía</v>
      </c>
      <c r="L26" s="90">
        <f>+'[1]REGISTRO DE RIESGOS'!L27</f>
        <v>6</v>
      </c>
      <c r="M26" s="90">
        <f>+'[1]REGISTRO DE RIESGOS'!M27</f>
        <v>8</v>
      </c>
      <c r="N26" s="90">
        <f>+'[1]REGISTRO DE RIESGOS'!N27</f>
        <v>48</v>
      </c>
      <c r="O26" s="90">
        <f>+'[1]REGISTRO DE RIESGOS'!O27</f>
        <v>48</v>
      </c>
      <c r="P26" s="90" t="str">
        <f>+'[1]REGISTRO DE RIESGOS'!P27</f>
        <v>RA</v>
      </c>
      <c r="Q26" s="90" t="str">
        <f>+'[1]REGISTRO DE RIESGOS'!Q27</f>
        <v>Media</v>
      </c>
      <c r="R26" s="90" t="str">
        <f>+'[1]REGISTRO DE RIESGOS'!R27</f>
        <v>No</v>
      </c>
      <c r="S26" s="90" t="str">
        <f>+'[1]REGISTRO DE RIESGOS'!S27</f>
        <v>Mitigar</v>
      </c>
      <c r="T26" s="90" t="str">
        <f>+'[1]REGISTRO DE RIESGOS'!T27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6" s="90">
        <f>+'[1]REGISTRO DE RIESGOS'!U27</f>
        <v>44691</v>
      </c>
      <c r="V26" s="90">
        <f>+'[1]REGISTRO DE RIESGOS'!V27</f>
        <v>44717</v>
      </c>
      <c r="W26" s="90" t="str">
        <f>+'[1]REGISTRO DE RIESGOS'!W27</f>
        <v>AEI.04.02</v>
      </c>
      <c r="X26" s="90" t="str">
        <f>+'[1]REGISTRO DE RIESGOS'!X27</f>
        <v>AEI.04.03</v>
      </c>
      <c r="Y26" s="90" t="str">
        <f>+'[1]REGISTRO DE RIESGOS'!Y27</f>
        <v>AEI.04.04</v>
      </c>
      <c r="Z26" s="90" t="str">
        <f>+'[1]REGISTRO DE RIESGOS'!Z27</f>
        <v>AEI.01.03</v>
      </c>
      <c r="AA26" s="90" t="str">
        <f>+'[1]REGISTRO DE RIESGOS'!AA27</f>
        <v>AEI.02.03</v>
      </c>
      <c r="AB26" s="90">
        <f>+'[1]REGISTRO DE RIESGOS'!AB27</f>
        <v>0.2</v>
      </c>
      <c r="AC26" s="90">
        <f>+'[1]REGISTRO DE RIESGOS'!AC27</f>
        <v>0.2</v>
      </c>
      <c r="AD26" s="90">
        <f>+'[1]REGISTRO DE RIESGOS'!AD27</f>
        <v>0.2</v>
      </c>
      <c r="AE26" s="90">
        <f>+'[1]REGISTRO DE RIESGOS'!AE27</f>
        <v>0.2</v>
      </c>
      <c r="AF26" s="90">
        <f>+'[1]REGISTRO DE RIESGOS'!AF27</f>
        <v>0.2</v>
      </c>
      <c r="AG26" s="90">
        <f>+'[1]REGISTRO DE RIESGOS'!AG27</f>
        <v>1</v>
      </c>
      <c r="AH26" s="90">
        <f>+'[1]REGISTRO DE RIESGOS'!AH27</f>
        <v>6</v>
      </c>
      <c r="AI26" s="90">
        <f>+'[1]REGISTRO DE RIESGOS'!AI27</f>
        <v>8</v>
      </c>
      <c r="AJ26" s="90">
        <f>+'[1]REGISTRO DE RIESGOS'!AJ27</f>
        <v>8</v>
      </c>
      <c r="AK26" s="90">
        <f>+'[1]REGISTRO DE RIESGOS'!AK27</f>
        <v>8</v>
      </c>
      <c r="AL26" s="90">
        <f>+'[1]REGISTRO DE RIESGOS'!AL27</f>
        <v>10</v>
      </c>
      <c r="AM26" s="90" t="str">
        <f>+'[1]REGISTRO DE RIESGOS'!AM27</f>
        <v>Definir las caracterísitcas y contenidos del taller</v>
      </c>
      <c r="AN26" s="90" t="str">
        <f>+'[1]REGISTRO DE RIESGOS'!AN27</f>
        <v>Elaborar la lista de participantes</v>
      </c>
      <c r="AO26" s="90" t="str">
        <f>+'[1]REGISTRO DE RIESGOS'!AO27</f>
        <v>Elaborar los TDR</v>
      </c>
      <c r="AP26" s="90" t="str">
        <f>+'[1]REGISTRO DE RIESGOS'!AP27</f>
        <v>Desarrollar los talleres</v>
      </c>
      <c r="AQ26" s="90" t="str">
        <f>+'[1]REGISTRO DE RIESGOS'!AQ27</f>
        <v>Elaborar informe final</v>
      </c>
      <c r="AR26" s="90">
        <f>+'[1]REGISTRO DE RIESGOS'!AR27</f>
        <v>0.2</v>
      </c>
      <c r="AS26" s="90">
        <f>+'[1]REGISTRO DE RIESGOS'!AS27</f>
        <v>0.1</v>
      </c>
      <c r="AT26" s="90">
        <f>+'[1]REGISTRO DE RIESGOS'!AT27</f>
        <v>0.1</v>
      </c>
      <c r="AU26" s="90">
        <f>+'[1]REGISTRO DE RIESGOS'!AU27</f>
        <v>0.4</v>
      </c>
      <c r="AV26" s="90">
        <f>+'[1]REGISTRO DE RIESGOS'!AV27</f>
        <v>0.2</v>
      </c>
      <c r="AW26" s="80" t="str">
        <f>+'[1]REGISTRO DE RIESGOS'!$AW$13</f>
        <v>OTRO</v>
      </c>
    </row>
    <row r="27" spans="1:49" ht="67.150000000000006" customHeight="1" thickBot="1" x14ac:dyDescent="0.3">
      <c r="A27" s="87" t="e">
        <f t="shared" ca="1" si="6"/>
        <v>#REF!</v>
      </c>
      <c r="B27" s="91" t="e">
        <f t="shared" ca="1" si="7"/>
        <v>#REF!</v>
      </c>
      <c r="C27" s="92" t="e">
        <f t="shared" ca="1" si="8"/>
        <v>#REF!</v>
      </c>
      <c r="D27" s="81" t="s">
        <v>81</v>
      </c>
      <c r="E27" s="81">
        <f t="shared" si="10"/>
        <v>16</v>
      </c>
      <c r="F27" s="81">
        <f t="shared" si="9"/>
        <v>0</v>
      </c>
      <c r="G27" s="90" t="str">
        <f>+'[1]REGISTRO DE RIESGOS'!G28</f>
        <v>OAJ</v>
      </c>
      <c r="H27" s="90" t="str">
        <f>+'[1]REGISTRO DE RIESGOS'!H28</f>
        <v>Riesgo negativo: Amenaza</v>
      </c>
      <c r="I27" s="90" t="str">
        <f>+'[1]REGISTRO DE RIESGOS'!I28</f>
        <v>Postores con intenciones de soborno</v>
      </c>
      <c r="J27" s="90" t="str">
        <f>+'[1]REGISTRO DE RIESGOS'!J28</f>
        <v>AEI.04.02 - AEI.04.03 - AEI.04.04 - AEI.01.03 - AEI.02.03 - AEI.04.05  - AEI.04.07 - AEI.04.07 - AEI.04.08 -  AEI.04.09</v>
      </c>
      <c r="K27" s="90" t="str">
        <f>+'[1]REGISTRO DE RIESGOS'!K28</f>
        <v>OGA/Justo Buendía</v>
      </c>
      <c r="L27" s="90">
        <f>+'[1]REGISTRO DE RIESGOS'!L28</f>
        <v>6</v>
      </c>
      <c r="M27" s="90">
        <f>+'[1]REGISTRO DE RIESGOS'!M28</f>
        <v>8</v>
      </c>
      <c r="N27" s="90">
        <f>+'[1]REGISTRO DE RIESGOS'!N28</f>
        <v>48</v>
      </c>
      <c r="O27" s="90">
        <f>+'[1]REGISTRO DE RIESGOS'!O28</f>
        <v>48</v>
      </c>
      <c r="P27" s="90" t="str">
        <f>+'[1]REGISTRO DE RIESGOS'!P28</f>
        <v>RA</v>
      </c>
      <c r="Q27" s="90" t="str">
        <f>+'[1]REGISTRO DE RIESGOS'!Q28</f>
        <v>Media</v>
      </c>
      <c r="R27" s="90" t="str">
        <f>+'[1]REGISTRO DE RIESGOS'!R28</f>
        <v>No</v>
      </c>
      <c r="S27" s="90" t="str">
        <f>+'[1]REGISTRO DE RIESGOS'!S28</f>
        <v>Mitigar</v>
      </c>
      <c r="T27" s="90" t="str">
        <f>+'[1]REGISTRO DE RIESGOS'!T28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7" s="90">
        <f>+'[1]REGISTRO DE RIESGOS'!U28</f>
        <v>44691</v>
      </c>
      <c r="V27" s="90">
        <f>+'[1]REGISTRO DE RIESGOS'!V28</f>
        <v>44717</v>
      </c>
      <c r="W27" s="90" t="str">
        <f>+'[1]REGISTRO DE RIESGOS'!W28</f>
        <v>AEI.04.02</v>
      </c>
      <c r="X27" s="90" t="str">
        <f>+'[1]REGISTRO DE RIESGOS'!X28</f>
        <v>AEI.04.03</v>
      </c>
      <c r="Y27" s="90" t="str">
        <f>+'[1]REGISTRO DE RIESGOS'!Y28</f>
        <v>AEI.04.04</v>
      </c>
      <c r="Z27" s="90" t="str">
        <f>+'[1]REGISTRO DE RIESGOS'!Z28</f>
        <v>AEI.01.03</v>
      </c>
      <c r="AA27" s="90" t="str">
        <f>+'[1]REGISTRO DE RIESGOS'!AA28</f>
        <v>AEI.02.03</v>
      </c>
      <c r="AB27" s="90">
        <f>+'[1]REGISTRO DE RIESGOS'!AB28</f>
        <v>0.2</v>
      </c>
      <c r="AC27" s="90">
        <f>+'[1]REGISTRO DE RIESGOS'!AC28</f>
        <v>0.2</v>
      </c>
      <c r="AD27" s="90">
        <f>+'[1]REGISTRO DE RIESGOS'!AD28</f>
        <v>0.2</v>
      </c>
      <c r="AE27" s="90">
        <f>+'[1]REGISTRO DE RIESGOS'!AE28</f>
        <v>0.2</v>
      </c>
      <c r="AF27" s="90">
        <f>+'[1]REGISTRO DE RIESGOS'!AF28</f>
        <v>0.2</v>
      </c>
      <c r="AG27" s="90">
        <f>+'[1]REGISTRO DE RIESGOS'!AG28</f>
        <v>1</v>
      </c>
      <c r="AH27" s="90">
        <f>+'[1]REGISTRO DE RIESGOS'!AH28</f>
        <v>6</v>
      </c>
      <c r="AI27" s="90">
        <f>+'[1]REGISTRO DE RIESGOS'!AI28</f>
        <v>8</v>
      </c>
      <c r="AJ27" s="90">
        <f>+'[1]REGISTRO DE RIESGOS'!AJ28</f>
        <v>8</v>
      </c>
      <c r="AK27" s="90">
        <f>+'[1]REGISTRO DE RIESGOS'!AK28</f>
        <v>8</v>
      </c>
      <c r="AL27" s="90">
        <f>+'[1]REGISTRO DE RIESGOS'!AL28</f>
        <v>10</v>
      </c>
      <c r="AM27" s="90" t="str">
        <f>+'[1]REGISTRO DE RIESGOS'!AM28</f>
        <v>Definir las caracterísitcas y contenidos del taller</v>
      </c>
      <c r="AN27" s="90" t="str">
        <f>+'[1]REGISTRO DE RIESGOS'!AN28</f>
        <v>Elaborar la lista de participantes</v>
      </c>
      <c r="AO27" s="90" t="str">
        <f>+'[1]REGISTRO DE RIESGOS'!AO28</f>
        <v>Elaborar los TDR</v>
      </c>
      <c r="AP27" s="90" t="str">
        <f>+'[1]REGISTRO DE RIESGOS'!AP28</f>
        <v>Desarrollar los talleres</v>
      </c>
      <c r="AQ27" s="90" t="str">
        <f>+'[1]REGISTRO DE RIESGOS'!AQ28</f>
        <v>Elaborar informe final</v>
      </c>
      <c r="AR27" s="90">
        <f>+'[1]REGISTRO DE RIESGOS'!AR28</f>
        <v>0.2</v>
      </c>
      <c r="AS27" s="90">
        <f>+'[1]REGISTRO DE RIESGOS'!AS28</f>
        <v>0.1</v>
      </c>
      <c r="AT27" s="90">
        <f>+'[1]REGISTRO DE RIESGOS'!AT28</f>
        <v>0.1</v>
      </c>
      <c r="AU27" s="90">
        <f>+'[1]REGISTRO DE RIESGOS'!AU28</f>
        <v>0.4</v>
      </c>
      <c r="AV27" s="90">
        <f>+'[1]REGISTRO DE RIESGOS'!AV28</f>
        <v>0.2</v>
      </c>
      <c r="AW27" s="80" t="str">
        <f>+'[1]REGISTRO DE RIESGOS'!$AW$13</f>
        <v>OTRO</v>
      </c>
    </row>
    <row r="28" spans="1:49" ht="67.150000000000006" customHeight="1" thickBot="1" x14ac:dyDescent="0.3">
      <c r="A28" s="87" t="e">
        <f t="shared" ca="1" si="6"/>
        <v>#REF!</v>
      </c>
      <c r="B28" s="91" t="e">
        <f t="shared" ca="1" si="7"/>
        <v>#REF!</v>
      </c>
      <c r="C28" s="92" t="e">
        <f t="shared" ca="1" si="8"/>
        <v>#REF!</v>
      </c>
      <c r="D28" s="81" t="s">
        <v>82</v>
      </c>
      <c r="E28" s="81">
        <f t="shared" si="10"/>
        <v>17</v>
      </c>
      <c r="F28" s="81">
        <f t="shared" si="9"/>
        <v>1</v>
      </c>
      <c r="G28" s="90" t="str">
        <f>+'[1]REGISTRO DE RIESGOS'!G29</f>
        <v>OAJ</v>
      </c>
      <c r="H28" s="90" t="str">
        <f>+'[1]REGISTRO DE RIESGOS'!H29</f>
        <v>Riesgo negativo: Amenaza</v>
      </c>
      <c r="I28" s="90" t="str">
        <f>+'[1]REGISTRO DE RIESGOS'!I29</f>
        <v>Postores con intenciones de soborno</v>
      </c>
      <c r="J28" s="90" t="str">
        <f>+'[1]REGISTRO DE RIESGOS'!J29</f>
        <v>AEI.04.02 - AEI.04.03 - AEI.04.04 - AEI.01.03 - AEI.02.03 - AEI.04.05  - AEI.04.07 - AEI.04.07 - AEI.04.08 -  AEI.04.09</v>
      </c>
      <c r="K28" s="90" t="str">
        <f>+'[1]REGISTRO DE RIESGOS'!K29</f>
        <v>OGA/Justo Buendía</v>
      </c>
      <c r="L28" s="90">
        <f>+'[1]REGISTRO DE RIESGOS'!L29</f>
        <v>6</v>
      </c>
      <c r="M28" s="90">
        <f>+'[1]REGISTRO DE RIESGOS'!M29</f>
        <v>8</v>
      </c>
      <c r="N28" s="90">
        <f>+'[1]REGISTRO DE RIESGOS'!N29</f>
        <v>48</v>
      </c>
      <c r="O28" s="90">
        <f>+'[1]REGISTRO DE RIESGOS'!O29</f>
        <v>48</v>
      </c>
      <c r="P28" s="90" t="str">
        <f>+'[1]REGISTRO DE RIESGOS'!P29</f>
        <v>RA</v>
      </c>
      <c r="Q28" s="90" t="str">
        <f>+'[1]REGISTRO DE RIESGOS'!Q29</f>
        <v>Media</v>
      </c>
      <c r="R28" s="90" t="str">
        <f>+'[1]REGISTRO DE RIESGOS'!R29</f>
        <v>No</v>
      </c>
      <c r="S28" s="90" t="str">
        <f>+'[1]REGISTRO DE RIESGOS'!S29</f>
        <v>Mitigar</v>
      </c>
      <c r="T28" s="90" t="str">
        <f>+'[1]REGISTRO DE RIESGOS'!T29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8" s="90">
        <f>+'[1]REGISTRO DE RIESGOS'!U29</f>
        <v>44691</v>
      </c>
      <c r="V28" s="90">
        <f>+'[1]REGISTRO DE RIESGOS'!V29</f>
        <v>44717</v>
      </c>
      <c r="W28" s="90" t="str">
        <f>+'[1]REGISTRO DE RIESGOS'!W29</f>
        <v>AEI.04.02</v>
      </c>
      <c r="X28" s="90" t="str">
        <f>+'[1]REGISTRO DE RIESGOS'!X29</f>
        <v>AEI.04.03</v>
      </c>
      <c r="Y28" s="90" t="str">
        <f>+'[1]REGISTRO DE RIESGOS'!Y29</f>
        <v>AEI.04.04</v>
      </c>
      <c r="Z28" s="90" t="str">
        <f>+'[1]REGISTRO DE RIESGOS'!Z29</f>
        <v>AEI.01.03</v>
      </c>
      <c r="AA28" s="90" t="str">
        <f>+'[1]REGISTRO DE RIESGOS'!AA29</f>
        <v>AEI.02.03</v>
      </c>
      <c r="AB28" s="90">
        <f>+'[1]REGISTRO DE RIESGOS'!AB29</f>
        <v>0.2</v>
      </c>
      <c r="AC28" s="90">
        <f>+'[1]REGISTRO DE RIESGOS'!AC29</f>
        <v>0.2</v>
      </c>
      <c r="AD28" s="90">
        <f>+'[1]REGISTRO DE RIESGOS'!AD29</f>
        <v>0.2</v>
      </c>
      <c r="AE28" s="90">
        <f>+'[1]REGISTRO DE RIESGOS'!AE29</f>
        <v>0.2</v>
      </c>
      <c r="AF28" s="90">
        <f>+'[1]REGISTRO DE RIESGOS'!AF29</f>
        <v>0.2</v>
      </c>
      <c r="AG28" s="90">
        <f>+'[1]REGISTRO DE RIESGOS'!AG29</f>
        <v>1</v>
      </c>
      <c r="AH28" s="90">
        <f>+'[1]REGISTRO DE RIESGOS'!AH29</f>
        <v>6</v>
      </c>
      <c r="AI28" s="90">
        <f>+'[1]REGISTRO DE RIESGOS'!AI29</f>
        <v>8</v>
      </c>
      <c r="AJ28" s="90">
        <f>+'[1]REGISTRO DE RIESGOS'!AJ29</f>
        <v>8</v>
      </c>
      <c r="AK28" s="90">
        <f>+'[1]REGISTRO DE RIESGOS'!AK29</f>
        <v>8</v>
      </c>
      <c r="AL28" s="90">
        <f>+'[1]REGISTRO DE RIESGOS'!AL29</f>
        <v>10</v>
      </c>
      <c r="AM28" s="90" t="str">
        <f>+'[1]REGISTRO DE RIESGOS'!AM29</f>
        <v>Definir las caracterísitcas y contenidos del taller</v>
      </c>
      <c r="AN28" s="90" t="str">
        <f>+'[1]REGISTRO DE RIESGOS'!AN29</f>
        <v>Elaborar la lista de participantes</v>
      </c>
      <c r="AO28" s="90" t="str">
        <f>+'[1]REGISTRO DE RIESGOS'!AO29</f>
        <v>Elaborar los TDR</v>
      </c>
      <c r="AP28" s="90" t="str">
        <f>+'[1]REGISTRO DE RIESGOS'!AP29</f>
        <v>Desarrollar los talleres</v>
      </c>
      <c r="AQ28" s="90" t="str">
        <f>+'[1]REGISTRO DE RIESGOS'!AQ29</f>
        <v>Elaborar informe final</v>
      </c>
      <c r="AR28" s="90">
        <f>+'[1]REGISTRO DE RIESGOS'!AR29</f>
        <v>0.2</v>
      </c>
      <c r="AS28" s="90">
        <f>+'[1]REGISTRO DE RIESGOS'!AS29</f>
        <v>0.1</v>
      </c>
      <c r="AT28" s="90">
        <f>+'[1]REGISTRO DE RIESGOS'!AT29</f>
        <v>0.1</v>
      </c>
      <c r="AU28" s="90">
        <f>+'[1]REGISTRO DE RIESGOS'!AU29</f>
        <v>0.4</v>
      </c>
      <c r="AV28" s="90">
        <f>+'[1]REGISTRO DE RIESGOS'!AV29</f>
        <v>0.2</v>
      </c>
      <c r="AW28" s="80" t="str">
        <f>+'[1]REGISTRO DE RIESGOS'!$AW$13</f>
        <v>OTRO</v>
      </c>
    </row>
    <row r="29" spans="1:49" ht="67.150000000000006" customHeight="1" thickBot="1" x14ac:dyDescent="0.3">
      <c r="A29" s="87" t="e">
        <f t="shared" ca="1" si="6"/>
        <v>#REF!</v>
      </c>
      <c r="B29" s="91" t="e">
        <f t="shared" ca="1" si="7"/>
        <v>#REF!</v>
      </c>
      <c r="C29" s="92" t="e">
        <f t="shared" ca="1" si="8"/>
        <v>#REF!</v>
      </c>
      <c r="D29" s="81" t="s">
        <v>83</v>
      </c>
      <c r="E29" s="81">
        <f t="shared" si="10"/>
        <v>18</v>
      </c>
      <c r="F29" s="81">
        <f t="shared" si="9"/>
        <v>0</v>
      </c>
      <c r="G29" s="90" t="str">
        <f>+'[1]REGISTRO DE RIESGOS'!G30</f>
        <v>OAJ</v>
      </c>
      <c r="H29" s="90" t="str">
        <f>+'[1]REGISTRO DE RIESGOS'!H30</f>
        <v>Riesgo negativo: Amenaza</v>
      </c>
      <c r="I29" s="90" t="str">
        <f>+'[1]REGISTRO DE RIESGOS'!I30</f>
        <v>Postores con intenciones de soborno</v>
      </c>
      <c r="J29" s="90" t="str">
        <f>+'[1]REGISTRO DE RIESGOS'!J30</f>
        <v>AEI.04.02 - AEI.04.03 - AEI.04.04 - AEI.01.03 - AEI.02.03 - AEI.04.05  - AEI.04.07 - AEI.04.07 - AEI.04.08 -  AEI.04.09</v>
      </c>
      <c r="K29" s="90" t="str">
        <f>+'[1]REGISTRO DE RIESGOS'!K30</f>
        <v>OGA/Justo Buendía</v>
      </c>
      <c r="L29" s="90">
        <f>+'[1]REGISTRO DE RIESGOS'!L30</f>
        <v>6</v>
      </c>
      <c r="M29" s="90">
        <f>+'[1]REGISTRO DE RIESGOS'!M30</f>
        <v>8</v>
      </c>
      <c r="N29" s="90">
        <f>+'[1]REGISTRO DE RIESGOS'!N30</f>
        <v>48</v>
      </c>
      <c r="O29" s="90">
        <f>+'[1]REGISTRO DE RIESGOS'!O30</f>
        <v>48</v>
      </c>
      <c r="P29" s="90" t="str">
        <f>+'[1]REGISTRO DE RIESGOS'!P30</f>
        <v>RA</v>
      </c>
      <c r="Q29" s="90" t="str">
        <f>+'[1]REGISTRO DE RIESGOS'!Q30</f>
        <v>Media</v>
      </c>
      <c r="R29" s="90" t="str">
        <f>+'[1]REGISTRO DE RIESGOS'!R30</f>
        <v>No</v>
      </c>
      <c r="S29" s="90" t="str">
        <f>+'[1]REGISTRO DE RIESGOS'!S30</f>
        <v>Mitigar</v>
      </c>
      <c r="T29" s="90" t="str">
        <f>+'[1]REGISTRO DE RIESGOS'!T30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29" s="90">
        <f>+'[1]REGISTRO DE RIESGOS'!U30</f>
        <v>44691</v>
      </c>
      <c r="V29" s="90">
        <f>+'[1]REGISTRO DE RIESGOS'!V30</f>
        <v>44717</v>
      </c>
      <c r="W29" s="90" t="str">
        <f>+'[1]REGISTRO DE RIESGOS'!W30</f>
        <v>AEI.04.02</v>
      </c>
      <c r="X29" s="90" t="str">
        <f>+'[1]REGISTRO DE RIESGOS'!X30</f>
        <v>AEI.04.03</v>
      </c>
      <c r="Y29" s="90" t="str">
        <f>+'[1]REGISTRO DE RIESGOS'!Y30</f>
        <v>AEI.04.04</v>
      </c>
      <c r="Z29" s="90" t="str">
        <f>+'[1]REGISTRO DE RIESGOS'!Z30</f>
        <v>AEI.01.03</v>
      </c>
      <c r="AA29" s="90" t="str">
        <f>+'[1]REGISTRO DE RIESGOS'!AA30</f>
        <v>AEI.02.03</v>
      </c>
      <c r="AB29" s="90">
        <f>+'[1]REGISTRO DE RIESGOS'!AB30</f>
        <v>0.2</v>
      </c>
      <c r="AC29" s="90">
        <f>+'[1]REGISTRO DE RIESGOS'!AC30</f>
        <v>0.2</v>
      </c>
      <c r="AD29" s="90">
        <f>+'[1]REGISTRO DE RIESGOS'!AD30</f>
        <v>0.2</v>
      </c>
      <c r="AE29" s="90">
        <f>+'[1]REGISTRO DE RIESGOS'!AE30</f>
        <v>0.2</v>
      </c>
      <c r="AF29" s="90">
        <f>+'[1]REGISTRO DE RIESGOS'!AF30</f>
        <v>0.2</v>
      </c>
      <c r="AG29" s="90">
        <f>+'[1]REGISTRO DE RIESGOS'!AG30</f>
        <v>1</v>
      </c>
      <c r="AH29" s="90">
        <f>+'[1]REGISTRO DE RIESGOS'!AH30</f>
        <v>6</v>
      </c>
      <c r="AI29" s="90">
        <f>+'[1]REGISTRO DE RIESGOS'!AI30</f>
        <v>8</v>
      </c>
      <c r="AJ29" s="90">
        <f>+'[1]REGISTRO DE RIESGOS'!AJ30</f>
        <v>8</v>
      </c>
      <c r="AK29" s="90">
        <f>+'[1]REGISTRO DE RIESGOS'!AK30</f>
        <v>8</v>
      </c>
      <c r="AL29" s="90">
        <f>+'[1]REGISTRO DE RIESGOS'!AL30</f>
        <v>10</v>
      </c>
      <c r="AM29" s="90" t="str">
        <f>+'[1]REGISTRO DE RIESGOS'!AM30</f>
        <v>Definir las caracterísitcas y contenidos del taller</v>
      </c>
      <c r="AN29" s="90" t="str">
        <f>+'[1]REGISTRO DE RIESGOS'!AN30</f>
        <v>Elaborar la lista de participantes</v>
      </c>
      <c r="AO29" s="90" t="str">
        <f>+'[1]REGISTRO DE RIESGOS'!AO30</f>
        <v>Elaborar los TDR</v>
      </c>
      <c r="AP29" s="90" t="str">
        <f>+'[1]REGISTRO DE RIESGOS'!AP30</f>
        <v>Desarrollar los talleres</v>
      </c>
      <c r="AQ29" s="90" t="str">
        <f>+'[1]REGISTRO DE RIESGOS'!AQ30</f>
        <v>Elaborar informe final</v>
      </c>
      <c r="AR29" s="90">
        <f>+'[1]REGISTRO DE RIESGOS'!AR30</f>
        <v>0.2</v>
      </c>
      <c r="AS29" s="90">
        <f>+'[1]REGISTRO DE RIESGOS'!AS30</f>
        <v>0.1</v>
      </c>
      <c r="AT29" s="90">
        <f>+'[1]REGISTRO DE RIESGOS'!AT30</f>
        <v>0.1</v>
      </c>
      <c r="AU29" s="90">
        <f>+'[1]REGISTRO DE RIESGOS'!AU30</f>
        <v>0.4</v>
      </c>
      <c r="AV29" s="90">
        <f>+'[1]REGISTRO DE RIESGOS'!AV30</f>
        <v>0.2</v>
      </c>
      <c r="AW29" s="80" t="str">
        <f>+'[1]REGISTRO DE RIESGOS'!$AW$13</f>
        <v>OTRO</v>
      </c>
    </row>
    <row r="30" spans="1:49" ht="67.150000000000006" customHeight="1" thickBot="1" x14ac:dyDescent="0.3">
      <c r="A30" s="87" t="e">
        <f t="shared" ca="1" si="6"/>
        <v>#REF!</v>
      </c>
      <c r="B30" s="91" t="e">
        <f t="shared" ca="1" si="7"/>
        <v>#REF!</v>
      </c>
      <c r="C30" s="92" t="e">
        <f t="shared" ca="1" si="8"/>
        <v>#REF!</v>
      </c>
      <c r="D30" s="81" t="s">
        <v>84</v>
      </c>
      <c r="E30" s="81">
        <f t="shared" si="10"/>
        <v>19</v>
      </c>
      <c r="F30" s="81">
        <f t="shared" si="9"/>
        <v>1</v>
      </c>
      <c r="G30" s="90" t="str">
        <f>+'[1]REGISTRO DE RIESGOS'!G31</f>
        <v>OAJ</v>
      </c>
      <c r="H30" s="90" t="str">
        <f>+'[1]REGISTRO DE RIESGOS'!H31</f>
        <v>Riesgo negativo: Amenaza</v>
      </c>
      <c r="I30" s="90" t="str">
        <f>+'[1]REGISTRO DE RIESGOS'!I31</f>
        <v>Postores con intenciones de soborno</v>
      </c>
      <c r="J30" s="90" t="str">
        <f>+'[1]REGISTRO DE RIESGOS'!J31</f>
        <v>AEI.04.02 - AEI.04.03 - AEI.04.04 - AEI.01.03 - AEI.02.03 - AEI.04.05  - AEI.04.07 - AEI.04.07 - AEI.04.08 -  AEI.04.09</v>
      </c>
      <c r="K30" s="90" t="str">
        <f>+'[1]REGISTRO DE RIESGOS'!K31</f>
        <v>OGA/Justo Buendía</v>
      </c>
      <c r="L30" s="90">
        <f>+'[1]REGISTRO DE RIESGOS'!L31</f>
        <v>6</v>
      </c>
      <c r="M30" s="90">
        <f>+'[1]REGISTRO DE RIESGOS'!M31</f>
        <v>8</v>
      </c>
      <c r="N30" s="90">
        <f>+'[1]REGISTRO DE RIESGOS'!N31</f>
        <v>48</v>
      </c>
      <c r="O30" s="90">
        <f>+'[1]REGISTRO DE RIESGOS'!O31</f>
        <v>48</v>
      </c>
      <c r="P30" s="90" t="str">
        <f>+'[1]REGISTRO DE RIESGOS'!P31</f>
        <v>RA</v>
      </c>
      <c r="Q30" s="90" t="str">
        <f>+'[1]REGISTRO DE RIESGOS'!Q31</f>
        <v>Media</v>
      </c>
      <c r="R30" s="90" t="str">
        <f>+'[1]REGISTRO DE RIESGOS'!R31</f>
        <v>No</v>
      </c>
      <c r="S30" s="90" t="str">
        <f>+'[1]REGISTRO DE RIESGOS'!S31</f>
        <v>Mitigar</v>
      </c>
      <c r="T30" s="90" t="str">
        <f>+'[1]REGISTRO DE RIESGOS'!T31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30" s="90">
        <f>+'[1]REGISTRO DE RIESGOS'!U31</f>
        <v>44691</v>
      </c>
      <c r="V30" s="90">
        <f>+'[1]REGISTRO DE RIESGOS'!V31</f>
        <v>44717</v>
      </c>
      <c r="W30" s="90" t="str">
        <f>+'[1]REGISTRO DE RIESGOS'!W31</f>
        <v>AEI.04.02</v>
      </c>
      <c r="X30" s="90" t="str">
        <f>+'[1]REGISTRO DE RIESGOS'!X31</f>
        <v>AEI.04.03</v>
      </c>
      <c r="Y30" s="90" t="str">
        <f>+'[1]REGISTRO DE RIESGOS'!Y31</f>
        <v>AEI.04.04</v>
      </c>
      <c r="Z30" s="90" t="str">
        <f>+'[1]REGISTRO DE RIESGOS'!Z31</f>
        <v>AEI.01.03</v>
      </c>
      <c r="AA30" s="90" t="str">
        <f>+'[1]REGISTRO DE RIESGOS'!AA31</f>
        <v>AEI.02.03</v>
      </c>
      <c r="AB30" s="90">
        <f>+'[1]REGISTRO DE RIESGOS'!AB31</f>
        <v>0.2</v>
      </c>
      <c r="AC30" s="90">
        <f>+'[1]REGISTRO DE RIESGOS'!AC31</f>
        <v>0.2</v>
      </c>
      <c r="AD30" s="90">
        <f>+'[1]REGISTRO DE RIESGOS'!AD31</f>
        <v>0.2</v>
      </c>
      <c r="AE30" s="90">
        <f>+'[1]REGISTRO DE RIESGOS'!AE31</f>
        <v>0.2</v>
      </c>
      <c r="AF30" s="90">
        <f>+'[1]REGISTRO DE RIESGOS'!AF31</f>
        <v>0.2</v>
      </c>
      <c r="AG30" s="90">
        <f>+'[1]REGISTRO DE RIESGOS'!AG31</f>
        <v>1</v>
      </c>
      <c r="AH30" s="90">
        <f>+'[1]REGISTRO DE RIESGOS'!AH31</f>
        <v>6</v>
      </c>
      <c r="AI30" s="90">
        <f>+'[1]REGISTRO DE RIESGOS'!AI31</f>
        <v>8</v>
      </c>
      <c r="AJ30" s="90">
        <f>+'[1]REGISTRO DE RIESGOS'!AJ31</f>
        <v>8</v>
      </c>
      <c r="AK30" s="90">
        <f>+'[1]REGISTRO DE RIESGOS'!AK31</f>
        <v>8</v>
      </c>
      <c r="AL30" s="90">
        <f>+'[1]REGISTRO DE RIESGOS'!AL31</f>
        <v>10</v>
      </c>
      <c r="AM30" s="90" t="str">
        <f>+'[1]REGISTRO DE RIESGOS'!AM31</f>
        <v>Definir las caracterísitcas y contenidos del taller</v>
      </c>
      <c r="AN30" s="90" t="str">
        <f>+'[1]REGISTRO DE RIESGOS'!AN31</f>
        <v>Elaborar la lista de participantes</v>
      </c>
      <c r="AO30" s="90" t="str">
        <f>+'[1]REGISTRO DE RIESGOS'!AO31</f>
        <v>Elaborar los TDR</v>
      </c>
      <c r="AP30" s="90" t="str">
        <f>+'[1]REGISTRO DE RIESGOS'!AP31</f>
        <v>Desarrollar los talleres</v>
      </c>
      <c r="AQ30" s="90" t="str">
        <f>+'[1]REGISTRO DE RIESGOS'!AQ31</f>
        <v>Elaborar informe final</v>
      </c>
      <c r="AR30" s="90">
        <f>+'[1]REGISTRO DE RIESGOS'!AR31</f>
        <v>0.2</v>
      </c>
      <c r="AS30" s="90">
        <f>+'[1]REGISTRO DE RIESGOS'!AS31</f>
        <v>0.1</v>
      </c>
      <c r="AT30" s="90">
        <f>+'[1]REGISTRO DE RIESGOS'!AT31</f>
        <v>0.1</v>
      </c>
      <c r="AU30" s="90">
        <f>+'[1]REGISTRO DE RIESGOS'!AU31</f>
        <v>0.4</v>
      </c>
      <c r="AV30" s="90">
        <f>+'[1]REGISTRO DE RIESGOS'!AV31</f>
        <v>0.2</v>
      </c>
      <c r="AW30" s="80" t="str">
        <f>+'[1]REGISTRO DE RIESGOS'!$AW$13</f>
        <v>OTRO</v>
      </c>
    </row>
    <row r="31" spans="1:49" ht="67.150000000000006" customHeight="1" x14ac:dyDescent="0.25">
      <c r="A31" s="87" t="e">
        <f t="shared" ca="1" si="6"/>
        <v>#REF!</v>
      </c>
      <c r="B31" s="91" t="e">
        <f t="shared" ca="1" si="7"/>
        <v>#REF!</v>
      </c>
      <c r="C31" s="92" t="e">
        <f t="shared" ca="1" si="8"/>
        <v>#REF!</v>
      </c>
      <c r="D31" s="81" t="s">
        <v>85</v>
      </c>
      <c r="E31" s="81">
        <f t="shared" si="10"/>
        <v>20</v>
      </c>
      <c r="F31" s="81">
        <f t="shared" si="9"/>
        <v>0</v>
      </c>
      <c r="G31" s="90" t="str">
        <f>+'[1]REGISTRO DE RIESGOS'!G32</f>
        <v>OAJ</v>
      </c>
      <c r="H31" s="90" t="str">
        <f>+'[1]REGISTRO DE RIESGOS'!H32</f>
        <v>Riesgo negativo: Amenaza</v>
      </c>
      <c r="I31" s="90" t="str">
        <f>+'[1]REGISTRO DE RIESGOS'!I32</f>
        <v>Postores con intenciones de soborno</v>
      </c>
      <c r="J31" s="90" t="str">
        <f>+'[1]REGISTRO DE RIESGOS'!J32</f>
        <v>AEI.04.02 - AEI.04.03 - AEI.04.04 - AEI.01.03 - AEI.02.03 - AEI.04.05  - AEI.04.07 - AEI.04.07 - AEI.04.08 -  AEI.04.09</v>
      </c>
      <c r="K31" s="90" t="str">
        <f>+'[1]REGISTRO DE RIESGOS'!K32</f>
        <v>OGA/Justo Buendía</v>
      </c>
      <c r="L31" s="90">
        <f>+'[1]REGISTRO DE RIESGOS'!L32</f>
        <v>6</v>
      </c>
      <c r="M31" s="90">
        <f>+'[1]REGISTRO DE RIESGOS'!M32</f>
        <v>8</v>
      </c>
      <c r="N31" s="90">
        <f>+'[1]REGISTRO DE RIESGOS'!N32</f>
        <v>48</v>
      </c>
      <c r="O31" s="90">
        <f>+'[1]REGISTRO DE RIESGOS'!O32</f>
        <v>48</v>
      </c>
      <c r="P31" s="90" t="str">
        <f>+'[1]REGISTRO DE RIESGOS'!P32</f>
        <v>RA</v>
      </c>
      <c r="Q31" s="90" t="str">
        <f>+'[1]REGISTRO DE RIESGOS'!Q32</f>
        <v>Media</v>
      </c>
      <c r="R31" s="90" t="str">
        <f>+'[1]REGISTRO DE RIESGOS'!R32</f>
        <v>No</v>
      </c>
      <c r="S31" s="90" t="str">
        <f>+'[1]REGISTRO DE RIESGOS'!S32</f>
        <v>Mitigar</v>
      </c>
      <c r="T31" s="90" t="str">
        <f>+'[1]REGISTRO DE RIESGOS'!T32</f>
        <v>El riesgo será mitigado a través del desarrollo de talleres de capacitación con casuística real de nuestro país y de países de la región donde los particiántes expondrán sus opiniones y se trabajará de forma conjunta nuevos enfoques y mecanismos de persuación y control.</v>
      </c>
      <c r="U31" s="90">
        <f>+'[1]REGISTRO DE RIESGOS'!U32</f>
        <v>44691</v>
      </c>
      <c r="V31" s="90">
        <f>+'[1]REGISTRO DE RIESGOS'!V32</f>
        <v>44717</v>
      </c>
      <c r="W31" s="90" t="str">
        <f>+'[1]REGISTRO DE RIESGOS'!W32</f>
        <v>AEI.04.02</v>
      </c>
      <c r="X31" s="90" t="str">
        <f>+'[1]REGISTRO DE RIESGOS'!X32</f>
        <v>AEI.04.03</v>
      </c>
      <c r="Y31" s="90" t="str">
        <f>+'[1]REGISTRO DE RIESGOS'!Y32</f>
        <v>AEI.04.04</v>
      </c>
      <c r="Z31" s="90" t="str">
        <f>+'[1]REGISTRO DE RIESGOS'!Z32</f>
        <v>AEI.01.03</v>
      </c>
      <c r="AA31" s="90" t="str">
        <f>+'[1]REGISTRO DE RIESGOS'!AA32</f>
        <v>AEI.02.03</v>
      </c>
      <c r="AB31" s="90">
        <f>+'[1]REGISTRO DE RIESGOS'!AB32</f>
        <v>0.2</v>
      </c>
      <c r="AC31" s="90">
        <f>+'[1]REGISTRO DE RIESGOS'!AC32</f>
        <v>0.2</v>
      </c>
      <c r="AD31" s="90">
        <f>+'[1]REGISTRO DE RIESGOS'!AD32</f>
        <v>0.2</v>
      </c>
      <c r="AE31" s="90">
        <f>+'[1]REGISTRO DE RIESGOS'!AE32</f>
        <v>0.2</v>
      </c>
      <c r="AF31" s="90">
        <f>+'[1]REGISTRO DE RIESGOS'!AF32</f>
        <v>0.2</v>
      </c>
      <c r="AG31" s="90">
        <f>+'[1]REGISTRO DE RIESGOS'!AG32</f>
        <v>1</v>
      </c>
      <c r="AH31" s="90">
        <f>+'[1]REGISTRO DE RIESGOS'!AH32</f>
        <v>6</v>
      </c>
      <c r="AI31" s="90">
        <f>+'[1]REGISTRO DE RIESGOS'!AI32</f>
        <v>8</v>
      </c>
      <c r="AJ31" s="90">
        <f>+'[1]REGISTRO DE RIESGOS'!AJ32</f>
        <v>8</v>
      </c>
      <c r="AK31" s="90">
        <f>+'[1]REGISTRO DE RIESGOS'!AK32</f>
        <v>8</v>
      </c>
      <c r="AL31" s="90">
        <f>+'[1]REGISTRO DE RIESGOS'!AL32</f>
        <v>10</v>
      </c>
      <c r="AM31" s="90" t="str">
        <f>+'[1]REGISTRO DE RIESGOS'!AM32</f>
        <v>Definir las caracterísitcas y contenidos del taller</v>
      </c>
      <c r="AN31" s="90" t="str">
        <f>+'[1]REGISTRO DE RIESGOS'!AN32</f>
        <v>Elaborar la lista de participantes</v>
      </c>
      <c r="AO31" s="90" t="str">
        <f>+'[1]REGISTRO DE RIESGOS'!AO32</f>
        <v>Elaborar los TDR</v>
      </c>
      <c r="AP31" s="90" t="str">
        <f>+'[1]REGISTRO DE RIESGOS'!AP32</f>
        <v>Desarrollar los talleres</v>
      </c>
      <c r="AQ31" s="90" t="str">
        <f>+'[1]REGISTRO DE RIESGOS'!AQ32</f>
        <v>Elaborar informe final</v>
      </c>
      <c r="AR31" s="90">
        <f>+'[1]REGISTRO DE RIESGOS'!AR32</f>
        <v>0.2</v>
      </c>
      <c r="AS31" s="90">
        <f>+'[1]REGISTRO DE RIESGOS'!AS32</f>
        <v>0.1</v>
      </c>
      <c r="AT31" s="90">
        <f>+'[1]REGISTRO DE RIESGOS'!AT32</f>
        <v>0.1</v>
      </c>
      <c r="AU31" s="90">
        <f>+'[1]REGISTRO DE RIESGOS'!AU32</f>
        <v>0.4</v>
      </c>
      <c r="AV31" s="90">
        <f>+'[1]REGISTRO DE RIESGOS'!AV32</f>
        <v>0.2</v>
      </c>
      <c r="AW31" s="80" t="str">
        <f>+'[1]REGISTRO DE RIESGOS'!$AW$13</f>
        <v>OTRO</v>
      </c>
    </row>
    <row r="32" spans="1:49" ht="22.5" customHeight="1" x14ac:dyDescent="0.25"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</row>
  </sheetData>
  <sheetProtection formatCells="0" formatColumns="0" formatRows="0" autoFilter="0"/>
  <mergeCells count="11">
    <mergeCell ref="S9:V10"/>
    <mergeCell ref="L10:P10"/>
    <mergeCell ref="Q10:R10"/>
    <mergeCell ref="O11:P11"/>
    <mergeCell ref="B2:L2"/>
    <mergeCell ref="B3:C3"/>
    <mergeCell ref="H5:J5"/>
    <mergeCell ref="H6:J6"/>
    <mergeCell ref="H7:J7"/>
    <mergeCell ref="G9:K10"/>
    <mergeCell ref="L9:R9"/>
  </mergeCells>
  <conditionalFormatting sqref="G12:AV31">
    <cfRule type="expression" dxfId="32" priority="5">
      <formula>$F12=1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G45"/>
  <sheetViews>
    <sheetView topLeftCell="A6" workbookViewId="0">
      <selection activeCell="F32" sqref="F32"/>
    </sheetView>
  </sheetViews>
  <sheetFormatPr baseColWidth="10" defaultColWidth="11.5703125" defaultRowHeight="22.15" customHeight="1" x14ac:dyDescent="0.25"/>
  <cols>
    <col min="1" max="1" width="1" style="1" customWidth="1"/>
    <col min="2" max="2" width="3.7109375" style="1" customWidth="1"/>
    <col min="3" max="4" width="11.5703125" style="1"/>
    <col min="5" max="5" width="17.28515625" style="1" customWidth="1"/>
    <col min="6" max="16384" width="11.5703125" style="1"/>
  </cols>
  <sheetData>
    <row r="2" spans="2:6" ht="22.15" customHeight="1" x14ac:dyDescent="0.25">
      <c r="B2" s="9" t="s">
        <v>30</v>
      </c>
    </row>
    <row r="3" spans="2:6" ht="22.15" customHeight="1" x14ac:dyDescent="0.25">
      <c r="C3" s="1" t="s">
        <v>9</v>
      </c>
      <c r="E3" s="1">
        <v>1</v>
      </c>
    </row>
    <row r="4" spans="2:6" ht="22.15" customHeight="1" x14ac:dyDescent="0.25">
      <c r="C4" s="1" t="s">
        <v>10</v>
      </c>
      <c r="E4" s="1">
        <v>2</v>
      </c>
    </row>
    <row r="5" spans="2:6" ht="22.15" customHeight="1" x14ac:dyDescent="0.25">
      <c r="C5" s="1" t="s">
        <v>11</v>
      </c>
      <c r="E5" s="1">
        <v>3</v>
      </c>
    </row>
    <row r="6" spans="2:6" ht="12" customHeight="1" x14ac:dyDescent="0.25"/>
    <row r="7" spans="2:6" ht="22.15" customHeight="1" x14ac:dyDescent="0.25">
      <c r="B7" s="7" t="s">
        <v>34</v>
      </c>
      <c r="C7" s="8"/>
      <c r="D7" s="8"/>
      <c r="E7" s="8"/>
      <c r="F7" s="8"/>
    </row>
    <row r="8" spans="2:6" ht="22.15" customHeight="1" x14ac:dyDescent="0.25">
      <c r="B8" s="8"/>
      <c r="C8" s="10" t="s">
        <v>35</v>
      </c>
      <c r="D8" s="10" t="s">
        <v>36</v>
      </c>
      <c r="E8" s="8"/>
      <c r="F8" s="8"/>
    </row>
    <row r="9" spans="2:6" ht="22.15" customHeight="1" x14ac:dyDescent="0.25">
      <c r="B9" s="7"/>
      <c r="C9" s="11" t="s">
        <v>16</v>
      </c>
      <c r="D9" s="11">
        <v>4</v>
      </c>
      <c r="E9" s="11" t="s">
        <v>16</v>
      </c>
      <c r="F9" s="7"/>
    </row>
    <row r="10" spans="2:6" ht="22.15" customHeight="1" x14ac:dyDescent="0.25">
      <c r="B10" s="8"/>
      <c r="C10" s="11" t="s">
        <v>19</v>
      </c>
      <c r="D10" s="11">
        <v>6</v>
      </c>
      <c r="E10" s="11" t="s">
        <v>19</v>
      </c>
      <c r="F10" s="8"/>
    </row>
    <row r="11" spans="2:6" ht="22.15" customHeight="1" x14ac:dyDescent="0.25">
      <c r="B11" s="8"/>
      <c r="C11" s="11" t="s">
        <v>37</v>
      </c>
      <c r="D11" s="11">
        <v>8</v>
      </c>
      <c r="E11" s="11" t="s">
        <v>37</v>
      </c>
      <c r="F11" s="8"/>
    </row>
    <row r="12" spans="2:6" ht="22.15" customHeight="1" x14ac:dyDescent="0.25">
      <c r="B12" s="8"/>
      <c r="C12" s="11" t="s">
        <v>18</v>
      </c>
      <c r="D12" s="11">
        <v>10</v>
      </c>
      <c r="E12" s="11" t="s">
        <v>18</v>
      </c>
      <c r="F12" s="8"/>
    </row>
    <row r="13" spans="2:6" ht="11.45" customHeight="1" x14ac:dyDescent="0.25">
      <c r="B13" s="8"/>
      <c r="C13" s="8"/>
      <c r="D13" s="8"/>
      <c r="E13" s="8"/>
      <c r="F13" s="8"/>
    </row>
    <row r="14" spans="2:6" ht="22.15" customHeight="1" x14ac:dyDescent="0.25">
      <c r="B14" s="7" t="s">
        <v>38</v>
      </c>
      <c r="C14" s="8"/>
      <c r="D14" s="8"/>
      <c r="E14" s="8"/>
      <c r="F14" s="8"/>
    </row>
    <row r="15" spans="2:6" ht="22.15" customHeight="1" x14ac:dyDescent="0.25">
      <c r="B15" s="8"/>
      <c r="C15" s="10" t="s">
        <v>35</v>
      </c>
      <c r="D15" s="10" t="s">
        <v>36</v>
      </c>
      <c r="E15" s="8"/>
      <c r="F15" s="8"/>
    </row>
    <row r="16" spans="2:6" ht="22.15" customHeight="1" x14ac:dyDescent="0.25">
      <c r="B16" s="8"/>
      <c r="C16" s="11" t="s">
        <v>12</v>
      </c>
      <c r="D16" s="11">
        <v>4</v>
      </c>
      <c r="E16" s="11" t="s">
        <v>12</v>
      </c>
      <c r="F16" s="8"/>
    </row>
    <row r="17" spans="2:7" ht="22.15" customHeight="1" x14ac:dyDescent="0.25">
      <c r="B17" s="8"/>
      <c r="C17" s="11" t="s">
        <v>13</v>
      </c>
      <c r="D17" s="11">
        <v>6</v>
      </c>
      <c r="E17" s="11" t="s">
        <v>13</v>
      </c>
      <c r="F17" s="8"/>
    </row>
    <row r="18" spans="2:7" ht="22.15" customHeight="1" x14ac:dyDescent="0.25">
      <c r="B18" s="8"/>
      <c r="C18" s="11" t="s">
        <v>14</v>
      </c>
      <c r="D18" s="11">
        <v>8</v>
      </c>
      <c r="E18" s="11" t="s">
        <v>14</v>
      </c>
      <c r="F18" s="8"/>
    </row>
    <row r="19" spans="2:7" ht="22.15" customHeight="1" x14ac:dyDescent="0.25">
      <c r="B19" s="8"/>
      <c r="C19" s="11" t="s">
        <v>15</v>
      </c>
      <c r="D19" s="11">
        <v>10</v>
      </c>
      <c r="E19" s="11" t="s">
        <v>15</v>
      </c>
      <c r="F19" s="8"/>
    </row>
    <row r="20" spans="2:7" ht="10.9" customHeight="1" x14ac:dyDescent="0.25">
      <c r="B20" s="8"/>
      <c r="C20" s="8"/>
      <c r="D20" s="8"/>
      <c r="E20" s="8"/>
      <c r="F20" s="8"/>
    </row>
    <row r="21" spans="2:7" ht="22.15" customHeight="1" x14ac:dyDescent="0.25">
      <c r="B21" s="7" t="s">
        <v>39</v>
      </c>
      <c r="C21" s="8"/>
      <c r="D21" s="8"/>
      <c r="E21" s="8"/>
      <c r="F21" s="8"/>
    </row>
    <row r="22" spans="2:7" ht="22.15" customHeight="1" x14ac:dyDescent="0.25">
      <c r="B22" s="7"/>
      <c r="C22" s="10" t="s">
        <v>35</v>
      </c>
      <c r="D22" s="10" t="s">
        <v>36</v>
      </c>
      <c r="E22" s="10" t="s">
        <v>40</v>
      </c>
      <c r="F22" s="8"/>
    </row>
    <row r="23" spans="2:7" ht="22.15" customHeight="1" x14ac:dyDescent="0.25">
      <c r="B23" s="7"/>
      <c r="C23" s="11" t="s">
        <v>16</v>
      </c>
      <c r="D23" s="11">
        <v>1</v>
      </c>
      <c r="E23" s="11" t="s">
        <v>41</v>
      </c>
      <c r="F23" s="8" t="s">
        <v>42</v>
      </c>
    </row>
    <row r="24" spans="2:7" ht="22.15" customHeight="1" x14ac:dyDescent="0.25">
      <c r="B24" s="7"/>
      <c r="C24" s="11" t="s">
        <v>19</v>
      </c>
      <c r="D24" s="11">
        <v>2</v>
      </c>
      <c r="E24" s="11" t="s">
        <v>43</v>
      </c>
      <c r="F24" s="8" t="s">
        <v>44</v>
      </c>
    </row>
    <row r="25" spans="2:7" ht="22.15" customHeight="1" x14ac:dyDescent="0.25">
      <c r="B25" s="7"/>
      <c r="C25" s="11" t="s">
        <v>37</v>
      </c>
      <c r="D25" s="11">
        <v>3</v>
      </c>
      <c r="E25" s="11" t="s">
        <v>45</v>
      </c>
      <c r="F25" s="8" t="s">
        <v>46</v>
      </c>
    </row>
    <row r="26" spans="2:7" ht="22.15" customHeight="1" x14ac:dyDescent="0.25">
      <c r="B26" s="8"/>
      <c r="C26" s="11" t="s">
        <v>18</v>
      </c>
      <c r="D26" s="11">
        <v>4</v>
      </c>
      <c r="E26" s="11" t="s">
        <v>47</v>
      </c>
      <c r="F26" s="8" t="s">
        <v>48</v>
      </c>
    </row>
    <row r="28" spans="2:7" ht="22.15" customHeight="1" x14ac:dyDescent="0.25">
      <c r="B28" s="7" t="s">
        <v>55</v>
      </c>
      <c r="C28" s="8"/>
      <c r="D28" s="8"/>
      <c r="E28" s="8"/>
      <c r="F28" s="8"/>
      <c r="G28" s="8"/>
    </row>
    <row r="29" spans="2:7" ht="22.15" customHeight="1" x14ac:dyDescent="0.25">
      <c r="B29" s="8"/>
      <c r="C29" s="8"/>
      <c r="D29" s="8"/>
      <c r="E29" s="8"/>
      <c r="F29" s="8"/>
      <c r="G29" s="8"/>
    </row>
    <row r="30" spans="2:7" ht="22.15" customHeight="1" x14ac:dyDescent="0.25">
      <c r="B30" s="7"/>
      <c r="C30" s="8"/>
      <c r="D30" s="8"/>
      <c r="E30" s="14" t="s">
        <v>22</v>
      </c>
      <c r="F30" s="14" t="s">
        <v>23</v>
      </c>
      <c r="G30" s="7"/>
    </row>
    <row r="31" spans="2:7" ht="22.15" customHeight="1" x14ac:dyDescent="0.25">
      <c r="B31" s="12" t="str">
        <f>D31</f>
        <v>RB</v>
      </c>
      <c r="C31" s="13" t="s">
        <v>56</v>
      </c>
      <c r="D31" s="15" t="s">
        <v>57</v>
      </c>
      <c r="E31" s="16">
        <v>0</v>
      </c>
      <c r="F31" s="17">
        <v>24</v>
      </c>
      <c r="G31" s="2">
        <v>1</v>
      </c>
    </row>
    <row r="32" spans="2:7" ht="22.15" customHeight="1" x14ac:dyDescent="0.25">
      <c r="B32" s="12" t="str">
        <f t="shared" ref="B32:B34" si="0">D32</f>
        <v>RM</v>
      </c>
      <c r="C32" s="3" t="s">
        <v>58</v>
      </c>
      <c r="D32" s="18" t="s">
        <v>59</v>
      </c>
      <c r="E32" s="23">
        <f>F31</f>
        <v>24</v>
      </c>
      <c r="F32" s="24">
        <v>40</v>
      </c>
      <c r="G32" s="2">
        <v>2</v>
      </c>
    </row>
    <row r="33" spans="2:7" ht="22.15" customHeight="1" x14ac:dyDescent="0.25">
      <c r="B33" s="12" t="str">
        <f t="shared" si="0"/>
        <v>RA</v>
      </c>
      <c r="C33" s="3" t="s">
        <v>60</v>
      </c>
      <c r="D33" s="18" t="s">
        <v>61</v>
      </c>
      <c r="E33" s="19">
        <f>F32</f>
        <v>40</v>
      </c>
      <c r="F33" s="20">
        <v>64</v>
      </c>
      <c r="G33" s="2">
        <v>3</v>
      </c>
    </row>
    <row r="34" spans="2:7" ht="22.15" customHeight="1" x14ac:dyDescent="0.25">
      <c r="B34" s="12" t="str">
        <f t="shared" si="0"/>
        <v>RMA</v>
      </c>
      <c r="C34" s="3" t="s">
        <v>62</v>
      </c>
      <c r="D34" s="18" t="s">
        <v>63</v>
      </c>
      <c r="E34" s="21">
        <f>F33</f>
        <v>64</v>
      </c>
      <c r="F34" s="22">
        <v>100</v>
      </c>
      <c r="G34" s="2">
        <v>4</v>
      </c>
    </row>
    <row r="36" spans="2:7" ht="22.15" customHeight="1" x14ac:dyDescent="0.25">
      <c r="C36" s="2" t="s">
        <v>64</v>
      </c>
    </row>
    <row r="37" spans="2:7" ht="22.15" customHeight="1" x14ac:dyDescent="0.25">
      <c r="C37" s="2" t="s">
        <v>65</v>
      </c>
    </row>
    <row r="39" spans="2:7" ht="22.15" customHeight="1" x14ac:dyDescent="0.25">
      <c r="C39" s="1" t="s">
        <v>132</v>
      </c>
      <c r="F39" s="2">
        <v>1</v>
      </c>
    </row>
    <row r="40" spans="2:7" ht="22.15" customHeight="1" x14ac:dyDescent="0.25">
      <c r="C40" s="1" t="s">
        <v>131</v>
      </c>
      <c r="F40" s="2">
        <v>2</v>
      </c>
    </row>
    <row r="42" spans="2:7" ht="22.15" customHeight="1" x14ac:dyDescent="0.25">
      <c r="C42" s="1">
        <v>1</v>
      </c>
      <c r="D42" s="1" t="s">
        <v>133</v>
      </c>
    </row>
    <row r="43" spans="2:7" ht="22.15" customHeight="1" x14ac:dyDescent="0.25">
      <c r="C43" s="1">
        <v>2</v>
      </c>
      <c r="D43" s="1" t="s">
        <v>134</v>
      </c>
    </row>
    <row r="44" spans="2:7" ht="22.15" customHeight="1" x14ac:dyDescent="0.25">
      <c r="C44" s="1">
        <v>3</v>
      </c>
      <c r="D44" s="1" t="s">
        <v>136</v>
      </c>
    </row>
    <row r="45" spans="2:7" ht="22.15" customHeight="1" x14ac:dyDescent="0.25">
      <c r="C45" s="1">
        <v>4</v>
      </c>
      <c r="D45" s="1" t="s">
        <v>135</v>
      </c>
    </row>
  </sheetData>
  <sheetProtection algorithmName="SHA-512" hashValue="S24E2UCvBm3Yq/gweK+rW1Oz3ayJ2QbowLVGSkjn9uNMOuyj4kaX+c6COB2ziqsHE0LTAUUbBpPohr1wFPGfJA==" saltValue="KD7sKQrYZVZO0JrO0z0kDA==" spinCount="100000" sheet="1" objects="1" scenarios="1" formatCells="0" autoFilter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5608-5894-44F6-AF74-F4B003AA8EC2}">
  <sheetPr codeName="Hoja2">
    <tabColor theme="7" tint="0.39997558519241921"/>
  </sheetPr>
  <dimension ref="A1:P29"/>
  <sheetViews>
    <sheetView showGridLines="0" topLeftCell="C1" zoomScaleNormal="100" zoomScaleSheetLayoutView="90" workbookViewId="0">
      <selection activeCell="N10" sqref="N10"/>
    </sheetView>
  </sheetViews>
  <sheetFormatPr baseColWidth="10" defaultColWidth="11.5703125" defaultRowHeight="22.15" customHeight="1" x14ac:dyDescent="0.25"/>
  <cols>
    <col min="1" max="1" width="15.42578125" style="93" hidden="1" customWidth="1"/>
    <col min="2" max="2" width="9.42578125" style="93" hidden="1" customWidth="1"/>
    <col min="3" max="3" width="11.5703125" style="93"/>
    <col min="4" max="4" width="9.42578125" style="93" hidden="1" customWidth="1"/>
    <col min="5" max="6" width="11.5703125" style="93" hidden="1" customWidth="1"/>
    <col min="7" max="7" width="17.5703125" style="93" customWidth="1"/>
    <col min="8" max="8" width="31.7109375" style="93" customWidth="1"/>
    <col min="9" max="9" width="20.42578125" style="93" customWidth="1"/>
    <col min="10" max="10" width="16.85546875" style="93" hidden="1" customWidth="1"/>
    <col min="11" max="11" width="22" style="93" customWidth="1"/>
    <col min="12" max="12" width="11.5703125" style="93"/>
    <col min="13" max="13" width="9.85546875" style="93" customWidth="1"/>
    <col min="14" max="14" width="23" style="93" customWidth="1"/>
    <col min="15" max="16" width="12" style="93" customWidth="1"/>
    <col min="17" max="16384" width="11.5703125" style="93"/>
  </cols>
  <sheetData>
    <row r="1" spans="1:16" ht="10.15" customHeight="1" thickBot="1" x14ac:dyDescent="0.3"/>
    <row r="2" spans="1:16" ht="39.6" customHeight="1" thickBot="1" x14ac:dyDescent="0.3">
      <c r="B2" s="267" t="s">
        <v>104</v>
      </c>
      <c r="C2" s="268"/>
      <c r="D2" s="268"/>
      <c r="E2" s="268"/>
      <c r="F2" s="268"/>
      <c r="G2" s="268"/>
      <c r="H2" s="268"/>
      <c r="I2" s="268"/>
      <c r="J2" s="268"/>
      <c r="K2" s="268"/>
      <c r="L2" s="269"/>
    </row>
    <row r="3" spans="1:16" ht="33.6" customHeight="1" x14ac:dyDescent="0.25">
      <c r="B3" s="279" t="s">
        <v>24</v>
      </c>
      <c r="C3" s="280"/>
      <c r="D3" s="283">
        <f>R_1!D3</f>
        <v>0</v>
      </c>
      <c r="E3" s="283"/>
      <c r="F3" s="283"/>
      <c r="G3" s="283"/>
      <c r="H3" s="283"/>
      <c r="I3" s="283"/>
      <c r="J3" s="283"/>
      <c r="K3" s="65" t="s">
        <v>25</v>
      </c>
      <c r="L3" s="66">
        <f>R_1!K3</f>
        <v>0</v>
      </c>
    </row>
    <row r="4" spans="1:16" ht="27.6" customHeight="1" x14ac:dyDescent="0.25">
      <c r="B4" s="68"/>
      <c r="C4" s="70" t="s">
        <v>26</v>
      </c>
      <c r="D4" s="71"/>
      <c r="E4" s="64"/>
      <c r="F4" s="64"/>
      <c r="G4" s="64"/>
      <c r="H4" s="281"/>
      <c r="I4" s="281"/>
      <c r="J4" s="281"/>
      <c r="K4" s="62" t="s">
        <v>27</v>
      </c>
      <c r="L4" s="69"/>
    </row>
    <row r="5" spans="1:16" ht="27.6" customHeight="1" x14ac:dyDescent="0.25">
      <c r="B5" s="68"/>
      <c r="C5" s="70" t="s">
        <v>28</v>
      </c>
      <c r="D5" s="71"/>
      <c r="E5" s="64"/>
      <c r="F5" s="64"/>
      <c r="G5" s="64"/>
      <c r="H5" s="281"/>
      <c r="I5" s="281"/>
      <c r="J5" s="281"/>
      <c r="K5" s="62" t="s">
        <v>27</v>
      </c>
      <c r="L5" s="69"/>
    </row>
    <row r="6" spans="1:16" ht="27.6" customHeight="1" thickBot="1" x14ac:dyDescent="0.3">
      <c r="B6" s="73"/>
      <c r="C6" s="74" t="s">
        <v>29</v>
      </c>
      <c r="D6" s="75"/>
      <c r="E6" s="77"/>
      <c r="F6" s="77"/>
      <c r="G6" s="77"/>
      <c r="H6" s="282"/>
      <c r="I6" s="282"/>
      <c r="J6" s="282"/>
      <c r="K6" s="76" t="s">
        <v>27</v>
      </c>
      <c r="L6" s="78"/>
    </row>
    <row r="7" spans="1:16" ht="22.15" customHeight="1" thickBot="1" x14ac:dyDescent="0.3"/>
    <row r="8" spans="1:16" ht="22.15" customHeight="1" thickBot="1" x14ac:dyDescent="0.3">
      <c r="K8" s="276" t="s">
        <v>94</v>
      </c>
      <c r="L8" s="277"/>
      <c r="M8" s="277"/>
    </row>
    <row r="9" spans="1:16" ht="49.15" customHeight="1" thickBot="1" x14ac:dyDescent="0.3">
      <c r="G9" s="240" t="s">
        <v>138</v>
      </c>
      <c r="H9" s="94" t="s">
        <v>87</v>
      </c>
      <c r="I9" s="94" t="s">
        <v>89</v>
      </c>
      <c r="J9" s="95" t="s">
        <v>88</v>
      </c>
      <c r="K9" s="96" t="s">
        <v>110</v>
      </c>
      <c r="L9" s="278" t="s">
        <v>90</v>
      </c>
      <c r="M9" s="278"/>
      <c r="N9" s="97" t="s">
        <v>93</v>
      </c>
      <c r="O9" s="274" t="s">
        <v>92</v>
      </c>
      <c r="P9" s="275"/>
    </row>
    <row r="10" spans="1:16" ht="33.6" customHeight="1" thickBot="1" x14ac:dyDescent="0.3">
      <c r="A10" s="87" t="str">
        <f>'REGISTRO DE RIESGOS'!D12</f>
        <v>R_1</v>
      </c>
      <c r="B10" s="98" t="str">
        <f>A10</f>
        <v>R_1</v>
      </c>
      <c r="C10" s="89" t="str">
        <f t="shared" ref="C10:C29" si="0">HYPERLINK("#"&amp;B10&amp;"!A1","Ir a "&amp;B10)</f>
        <v>Ir a R_1</v>
      </c>
      <c r="D10" s="81" t="s">
        <v>66</v>
      </c>
      <c r="E10" s="81">
        <v>1</v>
      </c>
      <c r="F10" s="81">
        <f>MOD(E10,2)</f>
        <v>1</v>
      </c>
      <c r="G10" s="99" t="str">
        <f>'REGISTRO DE RIESGOS'!G12</f>
        <v>OAJ</v>
      </c>
      <c r="H10" s="100" t="str">
        <f>'REGISTRO DE RIESGOS'!I12</f>
        <v>Postores con intenciones de soborno</v>
      </c>
      <c r="I10" s="101" t="str">
        <f>'REGISTRO DE RIESGOS'!K12</f>
        <v>OGA/María Linares</v>
      </c>
      <c r="J10" s="102">
        <f ca="1">IFERROR(IF(G10="","",INDIRECT(D10&amp;"!G12")),"")</f>
        <v>0</v>
      </c>
      <c r="K10" s="103" t="str">
        <f ca="1">IFERROR(IF(G10="","",INDIRECT(D10&amp;"!I73")),"")</f>
        <v/>
      </c>
      <c r="L10" s="104">
        <f ca="1">IFERROR(IF(G10="","",INDIRECT(D10&amp;"!J73")),"")</f>
        <v>0</v>
      </c>
      <c r="M10" s="104">
        <f ca="1">IFERROR(IF(G10="","",INDIRECT(D10&amp;"!K73")),"")</f>
        <v>0</v>
      </c>
      <c r="N10" s="105">
        <f ca="1">IFERROR(IF(G10="","",INDIRECT(D10&amp;"!H27")),"")</f>
        <v>0</v>
      </c>
      <c r="O10" s="106">
        <f ca="1">IFERROR(IF(G10="","",INDIRECT(D10&amp;"!H85")),"")</f>
        <v>0</v>
      </c>
      <c r="P10" s="107">
        <f ca="1">IFERROR(IF(G10="","",INDIRECT(D10&amp;"!i85")),"")</f>
        <v>0</v>
      </c>
    </row>
    <row r="11" spans="1:16" ht="33.6" customHeight="1" thickBot="1" x14ac:dyDescent="0.3">
      <c r="A11" s="87" t="str">
        <f>'REGISTRO DE RIESGOS'!D13</f>
        <v>R_2</v>
      </c>
      <c r="B11" s="108" t="str">
        <f t="shared" ref="B11:B29" si="1">A11</f>
        <v>R_2</v>
      </c>
      <c r="C11" s="92" t="str">
        <f t="shared" si="0"/>
        <v>Ir a R_2</v>
      </c>
      <c r="D11" s="81" t="s">
        <v>67</v>
      </c>
      <c r="E11" s="81">
        <f>E10+1</f>
        <v>2</v>
      </c>
      <c r="F11" s="81">
        <f t="shared" ref="F11:F29" si="2">MOD(E11,2)</f>
        <v>0</v>
      </c>
      <c r="G11" s="109" t="str">
        <f>'REGISTRO DE RIESGOS'!G13</f>
        <v>OAJ</v>
      </c>
      <c r="H11" s="110" t="str">
        <f>'REGISTRO DE RIESGOS'!I13</f>
        <v>Postores con intenciones de soborno</v>
      </c>
      <c r="I11" s="111" t="str">
        <f>'REGISTRO DE RIESGOS'!K13</f>
        <v>OGA/Mauricio Paredes</v>
      </c>
      <c r="J11" s="112" t="str">
        <f t="shared" ref="J11:J29" ca="1" si="3">IFERROR(IF(G11="","",INDIRECT(D11&amp;"!G12")),"")</f>
        <v/>
      </c>
      <c r="K11" s="113" t="str">
        <f t="shared" ref="K11:K29" ca="1" si="4">IFERROR(IF(G11="","",INDIRECT(D11&amp;"!I73")),"")</f>
        <v/>
      </c>
      <c r="L11" s="114" t="str">
        <f t="shared" ref="L11:L29" ca="1" si="5">IFERROR(IF(G11="","",INDIRECT(D11&amp;"!J73")),"")</f>
        <v/>
      </c>
      <c r="M11" s="114" t="str">
        <f t="shared" ref="M11:M29" ca="1" si="6">IFERROR(IF(G11="","",INDIRECT(D11&amp;"!K73")),"")</f>
        <v/>
      </c>
      <c r="N11" s="115" t="str">
        <f t="shared" ref="N11:N29" ca="1" si="7">IFERROR(IF(G11="","",INDIRECT(D11&amp;"!H27")),"")</f>
        <v/>
      </c>
      <c r="O11" s="116" t="str">
        <f t="shared" ref="O11:O29" ca="1" si="8">IFERROR(IF(G11="","",INDIRECT(D11&amp;"!H85")),"")</f>
        <v/>
      </c>
      <c r="P11" s="117" t="str">
        <f t="shared" ref="P11:P29" ca="1" si="9">IFERROR(IF(G11="","",INDIRECT(D11&amp;"!i85")),"")</f>
        <v/>
      </c>
    </row>
    <row r="12" spans="1:16" ht="33.6" customHeight="1" thickBot="1" x14ac:dyDescent="0.3">
      <c r="A12" s="87" t="str">
        <f>'REGISTRO DE RIESGOS'!D14</f>
        <v>R_3</v>
      </c>
      <c r="B12" s="108" t="str">
        <f t="shared" si="1"/>
        <v>R_3</v>
      </c>
      <c r="C12" s="92" t="str">
        <f t="shared" si="0"/>
        <v>Ir a R_3</v>
      </c>
      <c r="D12" s="81" t="s">
        <v>68</v>
      </c>
      <c r="E12" s="81">
        <f t="shared" ref="E12:E29" si="10">E11+1</f>
        <v>3</v>
      </c>
      <c r="F12" s="81">
        <f t="shared" si="2"/>
        <v>1</v>
      </c>
      <c r="G12" s="109" t="str">
        <f>'REGISTRO DE RIESGOS'!G14</f>
        <v>OAJ</v>
      </c>
      <c r="H12" s="110" t="str">
        <f>'REGISTRO DE RIESGOS'!I14</f>
        <v>Postores con intenciones de soborno</v>
      </c>
      <c r="I12" s="111" t="str">
        <f>'REGISTRO DE RIESGOS'!K14</f>
        <v>OGA/Justo Buendía</v>
      </c>
      <c r="J12" s="112" t="str">
        <f t="shared" ca="1" si="3"/>
        <v/>
      </c>
      <c r="K12" s="113" t="str">
        <f t="shared" ca="1" si="4"/>
        <v/>
      </c>
      <c r="L12" s="114" t="str">
        <f t="shared" ca="1" si="5"/>
        <v/>
      </c>
      <c r="M12" s="114" t="str">
        <f t="shared" ca="1" si="6"/>
        <v/>
      </c>
      <c r="N12" s="115" t="str">
        <f t="shared" ca="1" si="7"/>
        <v/>
      </c>
      <c r="O12" s="116" t="str">
        <f t="shared" ca="1" si="8"/>
        <v/>
      </c>
      <c r="P12" s="117" t="str">
        <f t="shared" ca="1" si="9"/>
        <v/>
      </c>
    </row>
    <row r="13" spans="1:16" ht="33.6" customHeight="1" thickBot="1" x14ac:dyDescent="0.3">
      <c r="A13" s="87" t="str">
        <f>'REGISTRO DE RIESGOS'!D15</f>
        <v>R_4</v>
      </c>
      <c r="B13" s="108" t="str">
        <f t="shared" si="1"/>
        <v>R_4</v>
      </c>
      <c r="C13" s="92" t="str">
        <f t="shared" si="0"/>
        <v>Ir a R_4</v>
      </c>
      <c r="D13" s="81" t="s">
        <v>69</v>
      </c>
      <c r="E13" s="81">
        <f t="shared" si="10"/>
        <v>4</v>
      </c>
      <c r="F13" s="81">
        <f t="shared" si="2"/>
        <v>0</v>
      </c>
      <c r="G13" s="109" t="str">
        <f>'REGISTRO DE RIESGOS'!G15</f>
        <v>OAJ</v>
      </c>
      <c r="H13" s="110" t="str">
        <f>'REGISTRO DE RIESGOS'!I15</f>
        <v>Postores con intenciones de soborno</v>
      </c>
      <c r="I13" s="111" t="str">
        <f>'REGISTRO DE RIESGOS'!K15</f>
        <v>OGA/Justo Buendía</v>
      </c>
      <c r="J13" s="112" t="str">
        <f t="shared" ca="1" si="3"/>
        <v/>
      </c>
      <c r="K13" s="113" t="str">
        <f t="shared" ca="1" si="4"/>
        <v/>
      </c>
      <c r="L13" s="114" t="str">
        <f t="shared" ca="1" si="5"/>
        <v/>
      </c>
      <c r="M13" s="114" t="str">
        <f t="shared" ca="1" si="6"/>
        <v/>
      </c>
      <c r="N13" s="115" t="str">
        <f t="shared" ca="1" si="7"/>
        <v/>
      </c>
      <c r="O13" s="116" t="str">
        <f t="shared" ca="1" si="8"/>
        <v/>
      </c>
      <c r="P13" s="117" t="str">
        <f t="shared" ca="1" si="9"/>
        <v/>
      </c>
    </row>
    <row r="14" spans="1:16" ht="33.6" customHeight="1" thickBot="1" x14ac:dyDescent="0.3">
      <c r="A14" s="87" t="str">
        <f>'REGISTRO DE RIESGOS'!D16</f>
        <v>R_5</v>
      </c>
      <c r="B14" s="108" t="str">
        <f t="shared" si="1"/>
        <v>R_5</v>
      </c>
      <c r="C14" s="92" t="str">
        <f t="shared" si="0"/>
        <v>Ir a R_5</v>
      </c>
      <c r="D14" s="81" t="s">
        <v>70</v>
      </c>
      <c r="E14" s="81">
        <f t="shared" si="10"/>
        <v>5</v>
      </c>
      <c r="F14" s="81">
        <f t="shared" si="2"/>
        <v>1</v>
      </c>
      <c r="G14" s="109" t="str">
        <f>'REGISTRO DE RIESGOS'!G16</f>
        <v>OAJ</v>
      </c>
      <c r="H14" s="110" t="str">
        <f>'REGISTRO DE RIESGOS'!I16</f>
        <v>Postores con intenciones de soborno</v>
      </c>
      <c r="I14" s="111" t="str">
        <f>'REGISTRO DE RIESGOS'!K16</f>
        <v>OGA/Justo Buendía</v>
      </c>
      <c r="J14" s="112" t="str">
        <f t="shared" ca="1" si="3"/>
        <v/>
      </c>
      <c r="K14" s="113" t="str">
        <f t="shared" ca="1" si="4"/>
        <v/>
      </c>
      <c r="L14" s="114" t="str">
        <f t="shared" ca="1" si="5"/>
        <v/>
      </c>
      <c r="M14" s="114" t="str">
        <f t="shared" ca="1" si="6"/>
        <v/>
      </c>
      <c r="N14" s="115" t="str">
        <f t="shared" ca="1" si="7"/>
        <v/>
      </c>
      <c r="O14" s="116" t="str">
        <f t="shared" ca="1" si="8"/>
        <v/>
      </c>
      <c r="P14" s="117" t="str">
        <f t="shared" ca="1" si="9"/>
        <v/>
      </c>
    </row>
    <row r="15" spans="1:16" ht="33.6" customHeight="1" thickBot="1" x14ac:dyDescent="0.3">
      <c r="A15" s="87" t="str">
        <f>'REGISTRO DE RIESGOS'!D17</f>
        <v>R_6</v>
      </c>
      <c r="B15" s="108" t="str">
        <f t="shared" si="1"/>
        <v>R_6</v>
      </c>
      <c r="C15" s="92" t="str">
        <f t="shared" si="0"/>
        <v>Ir a R_6</v>
      </c>
      <c r="D15" s="81" t="s">
        <v>71</v>
      </c>
      <c r="E15" s="81">
        <f t="shared" si="10"/>
        <v>6</v>
      </c>
      <c r="F15" s="81">
        <f t="shared" si="2"/>
        <v>0</v>
      </c>
      <c r="G15" s="109" t="str">
        <f>'REGISTRO DE RIESGOS'!G17</f>
        <v>OAJ</v>
      </c>
      <c r="H15" s="110" t="str">
        <f>'REGISTRO DE RIESGOS'!I17</f>
        <v>Postores con intenciones de soborno</v>
      </c>
      <c r="I15" s="111" t="str">
        <f>'REGISTRO DE RIESGOS'!K17</f>
        <v>OGA/Justo Buendía</v>
      </c>
      <c r="J15" s="112" t="str">
        <f t="shared" ca="1" si="3"/>
        <v/>
      </c>
      <c r="K15" s="113" t="str">
        <f t="shared" ca="1" si="4"/>
        <v/>
      </c>
      <c r="L15" s="114" t="str">
        <f t="shared" ca="1" si="5"/>
        <v/>
      </c>
      <c r="M15" s="114" t="str">
        <f t="shared" ca="1" si="6"/>
        <v/>
      </c>
      <c r="N15" s="115" t="str">
        <f t="shared" ca="1" si="7"/>
        <v/>
      </c>
      <c r="O15" s="116" t="str">
        <f t="shared" ca="1" si="8"/>
        <v/>
      </c>
      <c r="P15" s="117" t="str">
        <f t="shared" ca="1" si="9"/>
        <v/>
      </c>
    </row>
    <row r="16" spans="1:16" ht="33.6" customHeight="1" thickBot="1" x14ac:dyDescent="0.3">
      <c r="A16" s="87" t="str">
        <f>'REGISTRO DE RIESGOS'!D18</f>
        <v>R_7</v>
      </c>
      <c r="B16" s="108" t="str">
        <f t="shared" si="1"/>
        <v>R_7</v>
      </c>
      <c r="C16" s="92" t="str">
        <f t="shared" si="0"/>
        <v>Ir a R_7</v>
      </c>
      <c r="D16" s="81" t="s">
        <v>72</v>
      </c>
      <c r="E16" s="81">
        <f t="shared" si="10"/>
        <v>7</v>
      </c>
      <c r="F16" s="81">
        <f t="shared" si="2"/>
        <v>1</v>
      </c>
      <c r="G16" s="109" t="str">
        <f>'REGISTRO DE RIESGOS'!G18</f>
        <v>OAJ</v>
      </c>
      <c r="H16" s="110" t="str">
        <f>'REGISTRO DE RIESGOS'!I18</f>
        <v>Postores con intenciones de soborno</v>
      </c>
      <c r="I16" s="111" t="str">
        <f>'REGISTRO DE RIESGOS'!K18</f>
        <v>OGA/Justo Buendía</v>
      </c>
      <c r="J16" s="112" t="str">
        <f t="shared" ca="1" si="3"/>
        <v/>
      </c>
      <c r="K16" s="113" t="str">
        <f t="shared" ca="1" si="4"/>
        <v/>
      </c>
      <c r="L16" s="114" t="str">
        <f t="shared" ca="1" si="5"/>
        <v/>
      </c>
      <c r="M16" s="114" t="str">
        <f t="shared" ca="1" si="6"/>
        <v/>
      </c>
      <c r="N16" s="115" t="str">
        <f t="shared" ca="1" si="7"/>
        <v/>
      </c>
      <c r="O16" s="116" t="str">
        <f t="shared" ca="1" si="8"/>
        <v/>
      </c>
      <c r="P16" s="117" t="str">
        <f t="shared" ca="1" si="9"/>
        <v/>
      </c>
    </row>
    <row r="17" spans="1:16" ht="33.6" customHeight="1" thickBot="1" x14ac:dyDescent="0.3">
      <c r="A17" s="87" t="str">
        <f>'REGISTRO DE RIESGOS'!D19</f>
        <v>R_8</v>
      </c>
      <c r="B17" s="108" t="str">
        <f t="shared" si="1"/>
        <v>R_8</v>
      </c>
      <c r="C17" s="92" t="str">
        <f t="shared" si="0"/>
        <v>Ir a R_8</v>
      </c>
      <c r="D17" s="81" t="s">
        <v>73</v>
      </c>
      <c r="E17" s="81">
        <f t="shared" si="10"/>
        <v>8</v>
      </c>
      <c r="F17" s="81">
        <f t="shared" si="2"/>
        <v>0</v>
      </c>
      <c r="G17" s="109" t="str">
        <f>'REGISTRO DE RIESGOS'!G19</f>
        <v>OAJ</v>
      </c>
      <c r="H17" s="110" t="str">
        <f>'REGISTRO DE RIESGOS'!I19</f>
        <v>Postores con intenciones de soborno</v>
      </c>
      <c r="I17" s="111" t="str">
        <f>'REGISTRO DE RIESGOS'!K19</f>
        <v>OGA/Justo Buendía</v>
      </c>
      <c r="J17" s="112" t="str">
        <f t="shared" ca="1" si="3"/>
        <v/>
      </c>
      <c r="K17" s="113" t="str">
        <f t="shared" ca="1" si="4"/>
        <v/>
      </c>
      <c r="L17" s="114" t="str">
        <f t="shared" ca="1" si="5"/>
        <v/>
      </c>
      <c r="M17" s="114" t="str">
        <f t="shared" ca="1" si="6"/>
        <v/>
      </c>
      <c r="N17" s="115" t="str">
        <f t="shared" ca="1" si="7"/>
        <v/>
      </c>
      <c r="O17" s="116" t="str">
        <f t="shared" ca="1" si="8"/>
        <v/>
      </c>
      <c r="P17" s="117" t="str">
        <f t="shared" ca="1" si="9"/>
        <v/>
      </c>
    </row>
    <row r="18" spans="1:16" ht="33.6" customHeight="1" thickBot="1" x14ac:dyDescent="0.3">
      <c r="A18" s="87" t="str">
        <f>'REGISTRO DE RIESGOS'!D20</f>
        <v>R_9</v>
      </c>
      <c r="B18" s="108" t="str">
        <f t="shared" si="1"/>
        <v>R_9</v>
      </c>
      <c r="C18" s="92" t="str">
        <f t="shared" si="0"/>
        <v>Ir a R_9</v>
      </c>
      <c r="D18" s="81" t="s">
        <v>74</v>
      </c>
      <c r="E18" s="81">
        <f t="shared" si="10"/>
        <v>9</v>
      </c>
      <c r="F18" s="81">
        <f t="shared" si="2"/>
        <v>1</v>
      </c>
      <c r="G18" s="109" t="str">
        <f>'REGISTRO DE RIESGOS'!G20</f>
        <v>OAJ</v>
      </c>
      <c r="H18" s="110" t="str">
        <f>'REGISTRO DE RIESGOS'!I20</f>
        <v>Postores con intenciones de soborno</v>
      </c>
      <c r="I18" s="111" t="str">
        <f>'REGISTRO DE RIESGOS'!K20</f>
        <v>OGA/Justo Buendía</v>
      </c>
      <c r="J18" s="112" t="str">
        <f t="shared" ca="1" si="3"/>
        <v/>
      </c>
      <c r="K18" s="113" t="str">
        <f t="shared" ca="1" si="4"/>
        <v/>
      </c>
      <c r="L18" s="114" t="str">
        <f t="shared" ca="1" si="5"/>
        <v/>
      </c>
      <c r="M18" s="114" t="str">
        <f t="shared" ca="1" si="6"/>
        <v/>
      </c>
      <c r="N18" s="115" t="str">
        <f t="shared" ca="1" si="7"/>
        <v/>
      </c>
      <c r="O18" s="116" t="str">
        <f t="shared" ca="1" si="8"/>
        <v/>
      </c>
      <c r="P18" s="117" t="str">
        <f t="shared" ca="1" si="9"/>
        <v/>
      </c>
    </row>
    <row r="19" spans="1:16" ht="33.6" customHeight="1" thickBot="1" x14ac:dyDescent="0.3">
      <c r="A19" s="87" t="str">
        <f>'REGISTRO DE RIESGOS'!D21</f>
        <v>R_10</v>
      </c>
      <c r="B19" s="108" t="str">
        <f t="shared" si="1"/>
        <v>R_10</v>
      </c>
      <c r="C19" s="92" t="str">
        <f t="shared" si="0"/>
        <v>Ir a R_10</v>
      </c>
      <c r="D19" s="81" t="s">
        <v>75</v>
      </c>
      <c r="E19" s="81">
        <f t="shared" si="10"/>
        <v>10</v>
      </c>
      <c r="F19" s="81">
        <f t="shared" si="2"/>
        <v>0</v>
      </c>
      <c r="G19" s="109" t="str">
        <f>'REGISTRO DE RIESGOS'!G21</f>
        <v>OAJ</v>
      </c>
      <c r="H19" s="110" t="str">
        <f>'REGISTRO DE RIESGOS'!I21</f>
        <v>Postores con intenciones de soborno</v>
      </c>
      <c r="I19" s="111" t="str">
        <f>'REGISTRO DE RIESGOS'!K21</f>
        <v>OGA/Justo Buendía</v>
      </c>
      <c r="J19" s="112" t="str">
        <f t="shared" ca="1" si="3"/>
        <v/>
      </c>
      <c r="K19" s="113" t="str">
        <f t="shared" ca="1" si="4"/>
        <v/>
      </c>
      <c r="L19" s="114" t="str">
        <f t="shared" ca="1" si="5"/>
        <v/>
      </c>
      <c r="M19" s="114" t="str">
        <f t="shared" ca="1" si="6"/>
        <v/>
      </c>
      <c r="N19" s="115" t="str">
        <f t="shared" ca="1" si="7"/>
        <v/>
      </c>
      <c r="O19" s="116" t="str">
        <f t="shared" ca="1" si="8"/>
        <v/>
      </c>
      <c r="P19" s="117" t="str">
        <f t="shared" ca="1" si="9"/>
        <v/>
      </c>
    </row>
    <row r="20" spans="1:16" ht="33.6" customHeight="1" thickBot="1" x14ac:dyDescent="0.3">
      <c r="A20" s="87" t="str">
        <f>'REGISTRO DE RIESGOS'!D22</f>
        <v>R_11</v>
      </c>
      <c r="B20" s="108" t="str">
        <f t="shared" si="1"/>
        <v>R_11</v>
      </c>
      <c r="C20" s="92" t="str">
        <f t="shared" si="0"/>
        <v>Ir a R_11</v>
      </c>
      <c r="D20" s="81" t="s">
        <v>76</v>
      </c>
      <c r="E20" s="81">
        <f t="shared" si="10"/>
        <v>11</v>
      </c>
      <c r="F20" s="81">
        <f t="shared" si="2"/>
        <v>1</v>
      </c>
      <c r="G20" s="109" t="str">
        <f>'REGISTRO DE RIESGOS'!G22</f>
        <v>OAJ</v>
      </c>
      <c r="H20" s="110" t="str">
        <f>'REGISTRO DE RIESGOS'!I22</f>
        <v>Postores con intenciones de soborno</v>
      </c>
      <c r="I20" s="111" t="str">
        <f>'REGISTRO DE RIESGOS'!K22</f>
        <v>OGA/Justo Buendía</v>
      </c>
      <c r="J20" s="112" t="str">
        <f t="shared" ca="1" si="3"/>
        <v/>
      </c>
      <c r="K20" s="113" t="str">
        <f t="shared" ca="1" si="4"/>
        <v/>
      </c>
      <c r="L20" s="114" t="str">
        <f t="shared" ca="1" si="5"/>
        <v/>
      </c>
      <c r="M20" s="114" t="str">
        <f t="shared" ca="1" si="6"/>
        <v/>
      </c>
      <c r="N20" s="115" t="str">
        <f t="shared" ca="1" si="7"/>
        <v/>
      </c>
      <c r="O20" s="116" t="str">
        <f t="shared" ca="1" si="8"/>
        <v/>
      </c>
      <c r="P20" s="117" t="str">
        <f t="shared" ca="1" si="9"/>
        <v/>
      </c>
    </row>
    <row r="21" spans="1:16" ht="33.6" customHeight="1" thickBot="1" x14ac:dyDescent="0.3">
      <c r="A21" s="87" t="str">
        <f>'REGISTRO DE RIESGOS'!D23</f>
        <v>R_12</v>
      </c>
      <c r="B21" s="108" t="str">
        <f t="shared" si="1"/>
        <v>R_12</v>
      </c>
      <c r="C21" s="92" t="str">
        <f t="shared" si="0"/>
        <v>Ir a R_12</v>
      </c>
      <c r="D21" s="81" t="s">
        <v>77</v>
      </c>
      <c r="E21" s="81">
        <f t="shared" si="10"/>
        <v>12</v>
      </c>
      <c r="F21" s="81">
        <f t="shared" si="2"/>
        <v>0</v>
      </c>
      <c r="G21" s="109" t="str">
        <f>'REGISTRO DE RIESGOS'!G23</f>
        <v>OAJ</v>
      </c>
      <c r="H21" s="110" t="str">
        <f>'REGISTRO DE RIESGOS'!I23</f>
        <v>Postores con intenciones de soborno</v>
      </c>
      <c r="I21" s="111" t="str">
        <f>'REGISTRO DE RIESGOS'!K23</f>
        <v>OGA/Justo Buendía</v>
      </c>
      <c r="J21" s="112" t="str">
        <f t="shared" ca="1" si="3"/>
        <v/>
      </c>
      <c r="K21" s="113" t="str">
        <f t="shared" ca="1" si="4"/>
        <v/>
      </c>
      <c r="L21" s="114" t="str">
        <f t="shared" ca="1" si="5"/>
        <v/>
      </c>
      <c r="M21" s="114" t="str">
        <f t="shared" ca="1" si="6"/>
        <v/>
      </c>
      <c r="N21" s="115" t="str">
        <f t="shared" ca="1" si="7"/>
        <v/>
      </c>
      <c r="O21" s="116" t="str">
        <f t="shared" ca="1" si="8"/>
        <v/>
      </c>
      <c r="P21" s="117" t="str">
        <f t="shared" ca="1" si="9"/>
        <v/>
      </c>
    </row>
    <row r="22" spans="1:16" ht="33.6" customHeight="1" thickBot="1" x14ac:dyDescent="0.3">
      <c r="A22" s="87" t="str">
        <f>'REGISTRO DE RIESGOS'!D24</f>
        <v>R_13</v>
      </c>
      <c r="B22" s="108" t="str">
        <f t="shared" si="1"/>
        <v>R_13</v>
      </c>
      <c r="C22" s="92" t="str">
        <f t="shared" si="0"/>
        <v>Ir a R_13</v>
      </c>
      <c r="D22" s="81" t="s">
        <v>78</v>
      </c>
      <c r="E22" s="81">
        <f t="shared" si="10"/>
        <v>13</v>
      </c>
      <c r="F22" s="81">
        <f t="shared" si="2"/>
        <v>1</v>
      </c>
      <c r="G22" s="109" t="str">
        <f>'REGISTRO DE RIESGOS'!G24</f>
        <v>OAJ</v>
      </c>
      <c r="H22" s="110" t="str">
        <f>'REGISTRO DE RIESGOS'!I24</f>
        <v>Postores con intenciones de soborno</v>
      </c>
      <c r="I22" s="111" t="str">
        <f>'REGISTRO DE RIESGOS'!K24</f>
        <v>OGA/Justo Buendía</v>
      </c>
      <c r="J22" s="112" t="str">
        <f t="shared" ca="1" si="3"/>
        <v/>
      </c>
      <c r="K22" s="113" t="str">
        <f t="shared" ca="1" si="4"/>
        <v/>
      </c>
      <c r="L22" s="114" t="str">
        <f t="shared" ca="1" si="5"/>
        <v/>
      </c>
      <c r="M22" s="114" t="str">
        <f t="shared" ca="1" si="6"/>
        <v/>
      </c>
      <c r="N22" s="115" t="str">
        <f t="shared" ca="1" si="7"/>
        <v/>
      </c>
      <c r="O22" s="116" t="str">
        <f t="shared" ca="1" si="8"/>
        <v/>
      </c>
      <c r="P22" s="117" t="str">
        <f t="shared" ca="1" si="9"/>
        <v/>
      </c>
    </row>
    <row r="23" spans="1:16" ht="33.6" customHeight="1" thickBot="1" x14ac:dyDescent="0.3">
      <c r="A23" s="87" t="str">
        <f>'REGISTRO DE RIESGOS'!D25</f>
        <v>R_14</v>
      </c>
      <c r="B23" s="108" t="str">
        <f t="shared" si="1"/>
        <v>R_14</v>
      </c>
      <c r="C23" s="92" t="str">
        <f t="shared" si="0"/>
        <v>Ir a R_14</v>
      </c>
      <c r="D23" s="81" t="s">
        <v>79</v>
      </c>
      <c r="E23" s="81">
        <f t="shared" si="10"/>
        <v>14</v>
      </c>
      <c r="F23" s="81">
        <f t="shared" si="2"/>
        <v>0</v>
      </c>
      <c r="G23" s="109" t="str">
        <f>'REGISTRO DE RIESGOS'!G25</f>
        <v>OAJ</v>
      </c>
      <c r="H23" s="110" t="str">
        <f>'REGISTRO DE RIESGOS'!I25</f>
        <v>Postores con intenciones de soborno</v>
      </c>
      <c r="I23" s="111" t="str">
        <f>'REGISTRO DE RIESGOS'!K25</f>
        <v>OGA/Justo Buendía</v>
      </c>
      <c r="J23" s="112" t="str">
        <f t="shared" ca="1" si="3"/>
        <v/>
      </c>
      <c r="K23" s="113" t="str">
        <f t="shared" ca="1" si="4"/>
        <v/>
      </c>
      <c r="L23" s="114" t="str">
        <f t="shared" ca="1" si="5"/>
        <v/>
      </c>
      <c r="M23" s="114" t="str">
        <f t="shared" ca="1" si="6"/>
        <v/>
      </c>
      <c r="N23" s="115" t="str">
        <f t="shared" ca="1" si="7"/>
        <v/>
      </c>
      <c r="O23" s="116" t="str">
        <f t="shared" ca="1" si="8"/>
        <v/>
      </c>
      <c r="P23" s="117" t="str">
        <f t="shared" ca="1" si="9"/>
        <v/>
      </c>
    </row>
    <row r="24" spans="1:16" ht="33.6" customHeight="1" thickBot="1" x14ac:dyDescent="0.3">
      <c r="A24" s="87" t="str">
        <f>'REGISTRO DE RIESGOS'!D26</f>
        <v>R_15</v>
      </c>
      <c r="B24" s="108" t="str">
        <f t="shared" si="1"/>
        <v>R_15</v>
      </c>
      <c r="C24" s="92" t="str">
        <f t="shared" si="0"/>
        <v>Ir a R_15</v>
      </c>
      <c r="D24" s="81" t="s">
        <v>80</v>
      </c>
      <c r="E24" s="81">
        <f t="shared" si="10"/>
        <v>15</v>
      </c>
      <c r="F24" s="81">
        <f t="shared" si="2"/>
        <v>1</v>
      </c>
      <c r="G24" s="109" t="str">
        <f>'REGISTRO DE RIESGOS'!G26</f>
        <v>OAJ</v>
      </c>
      <c r="H24" s="110" t="str">
        <f>'REGISTRO DE RIESGOS'!I26</f>
        <v>Postores con intenciones de soborno</v>
      </c>
      <c r="I24" s="111" t="str">
        <f>'REGISTRO DE RIESGOS'!K26</f>
        <v>OGA/Justo Buendía</v>
      </c>
      <c r="J24" s="112" t="str">
        <f t="shared" ca="1" si="3"/>
        <v/>
      </c>
      <c r="K24" s="113" t="str">
        <f t="shared" ca="1" si="4"/>
        <v/>
      </c>
      <c r="L24" s="114" t="str">
        <f t="shared" ca="1" si="5"/>
        <v/>
      </c>
      <c r="M24" s="114" t="str">
        <f t="shared" ca="1" si="6"/>
        <v/>
      </c>
      <c r="N24" s="115" t="str">
        <f t="shared" ca="1" si="7"/>
        <v/>
      </c>
      <c r="O24" s="116" t="str">
        <f t="shared" ca="1" si="8"/>
        <v/>
      </c>
      <c r="P24" s="117" t="str">
        <f t="shared" ca="1" si="9"/>
        <v/>
      </c>
    </row>
    <row r="25" spans="1:16" ht="33.6" customHeight="1" thickBot="1" x14ac:dyDescent="0.3">
      <c r="A25" s="87" t="str">
        <f>'REGISTRO DE RIESGOS'!D27</f>
        <v>R_16</v>
      </c>
      <c r="B25" s="108" t="str">
        <f t="shared" si="1"/>
        <v>R_16</v>
      </c>
      <c r="C25" s="92" t="str">
        <f t="shared" si="0"/>
        <v>Ir a R_16</v>
      </c>
      <c r="D25" s="81" t="s">
        <v>81</v>
      </c>
      <c r="E25" s="81">
        <f t="shared" si="10"/>
        <v>16</v>
      </c>
      <c r="F25" s="81">
        <f t="shared" si="2"/>
        <v>0</v>
      </c>
      <c r="G25" s="109" t="str">
        <f>'REGISTRO DE RIESGOS'!G27</f>
        <v>OAJ</v>
      </c>
      <c r="H25" s="110" t="str">
        <f>'REGISTRO DE RIESGOS'!I27</f>
        <v>Postores con intenciones de soborno</v>
      </c>
      <c r="I25" s="111" t="str">
        <f>'REGISTRO DE RIESGOS'!K27</f>
        <v>OGA/Justo Buendía</v>
      </c>
      <c r="J25" s="112" t="str">
        <f t="shared" ca="1" si="3"/>
        <v/>
      </c>
      <c r="K25" s="113" t="str">
        <f t="shared" ca="1" si="4"/>
        <v/>
      </c>
      <c r="L25" s="114" t="str">
        <f t="shared" ca="1" si="5"/>
        <v/>
      </c>
      <c r="M25" s="114" t="str">
        <f t="shared" ca="1" si="6"/>
        <v/>
      </c>
      <c r="N25" s="115" t="str">
        <f t="shared" ca="1" si="7"/>
        <v/>
      </c>
      <c r="O25" s="116" t="str">
        <f t="shared" ca="1" si="8"/>
        <v/>
      </c>
      <c r="P25" s="117" t="str">
        <f t="shared" ca="1" si="9"/>
        <v/>
      </c>
    </row>
    <row r="26" spans="1:16" ht="33.6" customHeight="1" thickBot="1" x14ac:dyDescent="0.3">
      <c r="A26" s="87" t="str">
        <f>'REGISTRO DE RIESGOS'!D28</f>
        <v>R_17</v>
      </c>
      <c r="B26" s="108" t="str">
        <f t="shared" si="1"/>
        <v>R_17</v>
      </c>
      <c r="C26" s="92" t="str">
        <f t="shared" si="0"/>
        <v>Ir a R_17</v>
      </c>
      <c r="D26" s="81" t="s">
        <v>82</v>
      </c>
      <c r="E26" s="81">
        <f t="shared" si="10"/>
        <v>17</v>
      </c>
      <c r="F26" s="81">
        <f t="shared" si="2"/>
        <v>1</v>
      </c>
      <c r="G26" s="109" t="str">
        <f>'REGISTRO DE RIESGOS'!G28</f>
        <v>OAJ</v>
      </c>
      <c r="H26" s="110" t="str">
        <f>'REGISTRO DE RIESGOS'!I28</f>
        <v>Postores con intenciones de soborno</v>
      </c>
      <c r="I26" s="111" t="str">
        <f>'REGISTRO DE RIESGOS'!K28</f>
        <v>OGA/Justo Buendía</v>
      </c>
      <c r="J26" s="112" t="str">
        <f t="shared" ca="1" si="3"/>
        <v/>
      </c>
      <c r="K26" s="113" t="str">
        <f t="shared" ca="1" si="4"/>
        <v/>
      </c>
      <c r="L26" s="114" t="str">
        <f t="shared" ca="1" si="5"/>
        <v/>
      </c>
      <c r="M26" s="114" t="str">
        <f t="shared" ca="1" si="6"/>
        <v/>
      </c>
      <c r="N26" s="115" t="str">
        <f t="shared" ca="1" si="7"/>
        <v/>
      </c>
      <c r="O26" s="116" t="str">
        <f t="shared" ca="1" si="8"/>
        <v/>
      </c>
      <c r="P26" s="117" t="str">
        <f t="shared" ca="1" si="9"/>
        <v/>
      </c>
    </row>
    <row r="27" spans="1:16" ht="33.6" customHeight="1" thickBot="1" x14ac:dyDescent="0.3">
      <c r="A27" s="87" t="str">
        <f>'REGISTRO DE RIESGOS'!D29</f>
        <v>R_18</v>
      </c>
      <c r="B27" s="108" t="str">
        <f t="shared" si="1"/>
        <v>R_18</v>
      </c>
      <c r="C27" s="92" t="str">
        <f t="shared" si="0"/>
        <v>Ir a R_18</v>
      </c>
      <c r="D27" s="81" t="s">
        <v>83</v>
      </c>
      <c r="E27" s="81">
        <f t="shared" si="10"/>
        <v>18</v>
      </c>
      <c r="F27" s="81">
        <f t="shared" si="2"/>
        <v>0</v>
      </c>
      <c r="G27" s="109" t="str">
        <f>'REGISTRO DE RIESGOS'!G29</f>
        <v>OAJ</v>
      </c>
      <c r="H27" s="110" t="str">
        <f>'REGISTRO DE RIESGOS'!I29</f>
        <v>Postores con intenciones de soborno</v>
      </c>
      <c r="I27" s="111" t="str">
        <f>'REGISTRO DE RIESGOS'!K29</f>
        <v>OGA/Justo Buendía</v>
      </c>
      <c r="J27" s="112" t="str">
        <f t="shared" ca="1" si="3"/>
        <v/>
      </c>
      <c r="K27" s="113" t="str">
        <f t="shared" ca="1" si="4"/>
        <v/>
      </c>
      <c r="L27" s="114" t="str">
        <f t="shared" ca="1" si="5"/>
        <v/>
      </c>
      <c r="M27" s="114" t="str">
        <f t="shared" ca="1" si="6"/>
        <v/>
      </c>
      <c r="N27" s="115" t="str">
        <f t="shared" ca="1" si="7"/>
        <v/>
      </c>
      <c r="O27" s="116" t="str">
        <f t="shared" ca="1" si="8"/>
        <v/>
      </c>
      <c r="P27" s="117" t="str">
        <f t="shared" ca="1" si="9"/>
        <v/>
      </c>
    </row>
    <row r="28" spans="1:16" ht="33.6" customHeight="1" thickBot="1" x14ac:dyDescent="0.3">
      <c r="A28" s="87" t="str">
        <f>'REGISTRO DE RIESGOS'!D30</f>
        <v>R_19</v>
      </c>
      <c r="B28" s="108" t="str">
        <f t="shared" si="1"/>
        <v>R_19</v>
      </c>
      <c r="C28" s="92" t="str">
        <f t="shared" si="0"/>
        <v>Ir a R_19</v>
      </c>
      <c r="D28" s="81" t="s">
        <v>84</v>
      </c>
      <c r="E28" s="81">
        <f t="shared" si="10"/>
        <v>19</v>
      </c>
      <c r="F28" s="81">
        <f t="shared" si="2"/>
        <v>1</v>
      </c>
      <c r="G28" s="109" t="str">
        <f>'REGISTRO DE RIESGOS'!G30</f>
        <v>OAJ</v>
      </c>
      <c r="H28" s="110" t="str">
        <f>'REGISTRO DE RIESGOS'!I30</f>
        <v>Postores con intenciones de soborno</v>
      </c>
      <c r="I28" s="111" t="str">
        <f>'REGISTRO DE RIESGOS'!K30</f>
        <v>OGA/Justo Buendía</v>
      </c>
      <c r="J28" s="112" t="str">
        <f t="shared" ca="1" si="3"/>
        <v/>
      </c>
      <c r="K28" s="113" t="str">
        <f t="shared" ca="1" si="4"/>
        <v/>
      </c>
      <c r="L28" s="114" t="str">
        <f t="shared" ca="1" si="5"/>
        <v/>
      </c>
      <c r="M28" s="114" t="str">
        <f t="shared" ca="1" si="6"/>
        <v/>
      </c>
      <c r="N28" s="115" t="str">
        <f t="shared" ca="1" si="7"/>
        <v/>
      </c>
      <c r="O28" s="116" t="str">
        <f t="shared" ca="1" si="8"/>
        <v/>
      </c>
      <c r="P28" s="117" t="str">
        <f t="shared" ca="1" si="9"/>
        <v/>
      </c>
    </row>
    <row r="29" spans="1:16" ht="33.6" customHeight="1" thickBot="1" x14ac:dyDescent="0.3">
      <c r="A29" s="87" t="str">
        <f>'REGISTRO DE RIESGOS'!D31</f>
        <v>R_20</v>
      </c>
      <c r="B29" s="118" t="str">
        <f t="shared" si="1"/>
        <v>R_20</v>
      </c>
      <c r="C29" s="119" t="str">
        <f t="shared" si="0"/>
        <v>Ir a R_20</v>
      </c>
      <c r="D29" s="81" t="s">
        <v>85</v>
      </c>
      <c r="E29" s="81">
        <f t="shared" si="10"/>
        <v>20</v>
      </c>
      <c r="F29" s="81">
        <f t="shared" si="2"/>
        <v>0</v>
      </c>
      <c r="G29" s="120" t="str">
        <f>'REGISTRO DE RIESGOS'!G31</f>
        <v>OAJ</v>
      </c>
      <c r="H29" s="121" t="str">
        <f>'REGISTRO DE RIESGOS'!I31</f>
        <v>Postores con intenciones de soborno</v>
      </c>
      <c r="I29" s="122" t="str">
        <f>'REGISTRO DE RIESGOS'!K31</f>
        <v>OGA/Justo Buendía</v>
      </c>
      <c r="J29" s="123" t="str">
        <f t="shared" ca="1" si="3"/>
        <v/>
      </c>
      <c r="K29" s="124" t="str">
        <f t="shared" ca="1" si="4"/>
        <v/>
      </c>
      <c r="L29" s="125" t="str">
        <f t="shared" ca="1" si="5"/>
        <v/>
      </c>
      <c r="M29" s="125" t="str">
        <f t="shared" ca="1" si="6"/>
        <v/>
      </c>
      <c r="N29" s="126" t="str">
        <f t="shared" ca="1" si="7"/>
        <v/>
      </c>
      <c r="O29" s="127" t="str">
        <f t="shared" ca="1" si="8"/>
        <v/>
      </c>
      <c r="P29" s="128" t="str">
        <f t="shared" ca="1" si="9"/>
        <v/>
      </c>
    </row>
  </sheetData>
  <sheetProtection algorithmName="SHA-512" hashValue="pKT5a8oscW89Wc2Mge6UYdKab65+Cx/qpP+ay5J82Tc6hjpjXCMw15qctzRyoaHXdkt60eOwTKozP7nhhwZeVg==" saltValue="RUphI9EwU914N/bI/xgQXg==" spinCount="100000" sheet="1" formatCells="0" formatColumns="0" formatRows="0" autoFilter="0"/>
  <mergeCells count="9">
    <mergeCell ref="O9:P9"/>
    <mergeCell ref="K8:M8"/>
    <mergeCell ref="L9:M9"/>
    <mergeCell ref="B2:L2"/>
    <mergeCell ref="B3:C3"/>
    <mergeCell ref="H4:J4"/>
    <mergeCell ref="H5:J5"/>
    <mergeCell ref="H6:J6"/>
    <mergeCell ref="D3:J3"/>
  </mergeCells>
  <conditionalFormatting sqref="G10:P29">
    <cfRule type="expression" dxfId="31" priority="2">
      <formula>$F10=1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51DA2FBD-8D0A-4704-8070-C45273D7FBD8}">
            <x14:iconSet iconSet="4TrafficLights" showValue="0" custom="1">
              <x14:cfvo type="percent">
                <xm:f>0</xm:f>
              </x14:cfvo>
              <x14:cfvo type="num">
                <xm:f>DATOS!$E$32</xm:f>
              </x14:cfvo>
              <x14:cfvo type="num">
                <xm:f>DATOS!$E$33</xm:f>
              </x14:cfvo>
              <x14:cfvo type="num">
                <xm:f>DATOS!$E$34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L10:L29</xm:sqref>
        </x14:conditionalFormatting>
        <x14:conditionalFormatting xmlns:xm="http://schemas.microsoft.com/office/excel/2006/main">
          <x14:cfRule type="expression" priority="7" id="{38A1AC7B-939F-495B-85C3-48448111B91C}">
            <xm:f>M10=DATOS!$D$34</xm:f>
            <x14:dxf>
              <font>
                <color rgb="FFFF0000"/>
              </font>
            </x14:dxf>
          </x14:cfRule>
          <x14:cfRule type="expression" priority="8" id="{0E2F5547-BE18-4656-A597-B51FBE8016D4}">
            <xm:f>M10=DATOS!$D$33</xm:f>
            <x14:dxf>
              <font>
                <color rgb="FFFF9999"/>
              </font>
            </x14:dxf>
          </x14:cfRule>
          <x14:cfRule type="expression" priority="9" id="{CEBF091E-7420-4039-9719-4BECA2AE941D}">
            <xm:f>M10=DATOS!$D$32</xm:f>
            <x14:dxf>
              <font>
                <color rgb="FFFFC000"/>
              </font>
            </x14:dxf>
          </x14:cfRule>
          <x14:cfRule type="expression" priority="10" id="{786AC15F-52E1-4A80-89DA-5168C134E895}">
            <xm:f>M10=DATOS!$D$31</xm:f>
            <x14:dxf>
              <font>
                <color rgb="FF00B050"/>
              </font>
            </x14:dxf>
          </x14:cfRule>
          <xm:sqref>M10:M29</xm:sqref>
        </x14:conditionalFormatting>
        <x14:conditionalFormatting xmlns:xm="http://schemas.microsoft.com/office/excel/2006/main">
          <x14:cfRule type="iconSet" priority="1" id="{78A08A7D-DC8C-4174-914A-A05B7D23997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P10:P29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9B300-1934-473C-A3CC-D7048F6CBF01}">
  <sheetPr codeName="Hoja9">
    <tabColor rgb="FFFFFF00"/>
  </sheetPr>
  <dimension ref="B1:AE51"/>
  <sheetViews>
    <sheetView topLeftCell="A9" zoomScaleNormal="100" workbookViewId="0">
      <selection activeCell="B1" sqref="B1:I1048576"/>
    </sheetView>
  </sheetViews>
  <sheetFormatPr baseColWidth="10" defaultColWidth="11.5703125" defaultRowHeight="21.6" customHeight="1" x14ac:dyDescent="0.25"/>
  <cols>
    <col min="1" max="1" width="6.28515625" style="27" customWidth="1"/>
    <col min="2" max="3" width="9.5703125" style="27" customWidth="1"/>
    <col min="4" max="4" width="3" style="27" customWidth="1"/>
    <col min="5" max="6" width="9.5703125" style="27" customWidth="1"/>
    <col min="7" max="7" width="2.7109375" style="27" customWidth="1"/>
    <col min="8" max="9" width="9.5703125" style="27" customWidth="1"/>
    <col min="10" max="10" width="3.28515625" style="27" customWidth="1"/>
    <col min="11" max="11" width="3.85546875" style="27" customWidth="1"/>
    <col min="12" max="12" width="5.42578125" style="27" customWidth="1"/>
    <col min="13" max="13" width="16.140625" style="27" customWidth="1"/>
    <col min="14" max="15" width="15" style="27" customWidth="1"/>
    <col min="16" max="16" width="11.5703125" style="27"/>
    <col min="17" max="17" width="7" style="27" customWidth="1"/>
    <col min="18" max="18" width="14.7109375" style="27" customWidth="1"/>
    <col min="19" max="19" width="5.7109375" style="27" customWidth="1"/>
    <col min="20" max="31" width="13.5703125" style="27" customWidth="1"/>
    <col min="32" max="16384" width="11.5703125" style="27"/>
  </cols>
  <sheetData>
    <row r="1" spans="2:31" ht="21.6" customHeight="1" x14ac:dyDescent="0.25">
      <c r="T1" s="284" t="s">
        <v>119</v>
      </c>
      <c r="U1" s="285"/>
      <c r="V1" s="286"/>
      <c r="W1" s="287" t="s">
        <v>120</v>
      </c>
      <c r="X1" s="288"/>
      <c r="Y1" s="289"/>
      <c r="Z1" s="290" t="s">
        <v>121</v>
      </c>
      <c r="AA1" s="291"/>
      <c r="AB1" s="292"/>
      <c r="AC1" s="293" t="s">
        <v>122</v>
      </c>
      <c r="AD1" s="294"/>
      <c r="AE1" s="295"/>
    </row>
    <row r="2" spans="2:31" ht="31.15" customHeight="1" thickBot="1" x14ac:dyDescent="0.3">
      <c r="B2" s="26" t="s">
        <v>97</v>
      </c>
      <c r="C2" s="26" t="s">
        <v>98</v>
      </c>
      <c r="E2" s="26" t="s">
        <v>97</v>
      </c>
      <c r="F2" s="26" t="s">
        <v>98</v>
      </c>
      <c r="H2" s="26" t="s">
        <v>97</v>
      </c>
      <c r="I2" s="26" t="s">
        <v>98</v>
      </c>
      <c r="M2" s="28" t="s">
        <v>99</v>
      </c>
      <c r="N2" s="28" t="s">
        <v>20</v>
      </c>
      <c r="O2" s="29" t="s">
        <v>111</v>
      </c>
      <c r="P2" s="29" t="s">
        <v>21</v>
      </c>
      <c r="Q2" s="29"/>
      <c r="R2" s="30" t="s">
        <v>110</v>
      </c>
      <c r="T2" s="38" t="s">
        <v>123</v>
      </c>
      <c r="U2" s="39" t="s">
        <v>124</v>
      </c>
      <c r="V2" s="40" t="s">
        <v>125</v>
      </c>
      <c r="W2" s="41" t="s">
        <v>123</v>
      </c>
      <c r="X2" s="42" t="s">
        <v>124</v>
      </c>
      <c r="Y2" s="43" t="s">
        <v>125</v>
      </c>
      <c r="Z2" s="44" t="s">
        <v>123</v>
      </c>
      <c r="AA2" s="45" t="s">
        <v>124</v>
      </c>
      <c r="AB2" s="46" t="s">
        <v>125</v>
      </c>
      <c r="AC2" s="47" t="s">
        <v>123</v>
      </c>
      <c r="AD2" s="48" t="s">
        <v>124</v>
      </c>
      <c r="AE2" s="49" t="s">
        <v>125</v>
      </c>
    </row>
    <row r="3" spans="2:31" ht="21.6" customHeight="1" x14ac:dyDescent="0.25">
      <c r="B3" s="31">
        <v>2</v>
      </c>
      <c r="C3" s="32">
        <f>'[2]DATOS GENERALES'!$F$56/MATRICES!B3</f>
        <v>12</v>
      </c>
      <c r="E3" s="31">
        <v>2</v>
      </c>
      <c r="F3" s="32">
        <f>'[2]DATOS GENERALES'!$F$57/MATRICES!E3</f>
        <v>20</v>
      </c>
      <c r="H3" s="31">
        <v>2</v>
      </c>
      <c r="I3" s="32">
        <f>'[2]DATOS GENERALES'!$F$58/MATRICES!H3</f>
        <v>32</v>
      </c>
      <c r="K3" s="31">
        <v>1</v>
      </c>
      <c r="L3" s="31" t="str">
        <f>'RESUMEN DE SEGUIMIENTO'!B10</f>
        <v>R_1</v>
      </c>
      <c r="M3" s="31" t="str">
        <f>'RESUMEN DE SEGUIMIENTO'!G10</f>
        <v>OAJ</v>
      </c>
      <c r="N3" s="31">
        <f ca="1">IFERROR(IF(L3="","",INDIRECT(L3&amp;"!I74")),"")</f>
        <v>0</v>
      </c>
      <c r="O3" s="32">
        <f ca="1">IFERROR(IF(L3="","",INDIRECT(L3&amp;"!I83")),"")</f>
        <v>0</v>
      </c>
      <c r="P3" s="31" t="e">
        <f>'RESUMEN DE SEGUIMIENTO'!#REF!</f>
        <v>#REF!</v>
      </c>
      <c r="Q3" s="31" t="e">
        <f>IF(P3="","",VLOOKUP(P3,DATOS!$C$23:$D$26,2,FALSE))</f>
        <v>#REF!</v>
      </c>
      <c r="R3" s="32" t="str">
        <f ca="1">'RESUMEN DE SEGUIMIENTO'!K10</f>
        <v/>
      </c>
      <c r="T3" s="50" t="e">
        <f ca="1">IF(AND(R3&gt;=40,Q3&gt;=3),N3,0)</f>
        <v>#REF!</v>
      </c>
      <c r="U3" s="51" t="e">
        <f ca="1">IF(AND(R3&gt;=40,Q3&gt;=3),O3,0)</f>
        <v>#REF!</v>
      </c>
      <c r="V3" s="52" t="e">
        <f ca="1">IF(AND(R3&gt;=40,Q3&gt;=3),Q3,0)</f>
        <v>#REF!</v>
      </c>
      <c r="W3" s="50" t="e">
        <f ca="1">IF(AND(R3&gt;=40,Q3&lt;3),N3,0)</f>
        <v>#REF!</v>
      </c>
      <c r="X3" s="51" t="e">
        <f ca="1">IF(AND(R3&gt;=40,Q3&lt;3),O3,0)</f>
        <v>#REF!</v>
      </c>
      <c r="Y3" s="52" t="e">
        <f ca="1">IF(AND(R3&gt;=40,Q3&lt;3),Q3,0)</f>
        <v>#REF!</v>
      </c>
      <c r="Z3" s="50" t="e">
        <f ca="1">IF(AND(R3&lt;40,Q3&gt;=3),N3,0)</f>
        <v>#REF!</v>
      </c>
      <c r="AA3" s="51" t="e">
        <f ca="1">IF(AND(R3&lt;40,Q3&gt;=3),O3,0)</f>
        <v>#REF!</v>
      </c>
      <c r="AB3" s="52" t="e">
        <f ca="1">IF(AND(R3&lt;40,Q3&gt;=3),Q3,0)</f>
        <v>#REF!</v>
      </c>
      <c r="AC3" s="50" t="e">
        <f ca="1">IF(AND(R3&lt;40,Q3&lt;3),N3,0)</f>
        <v>#REF!</v>
      </c>
      <c r="AD3" s="53" t="e">
        <f ca="1">IF(AND(R3&lt;40,Q3&lt;3),O3,0)</f>
        <v>#REF!</v>
      </c>
      <c r="AE3" s="52" t="e">
        <f ca="1">IF(AND(R3&lt;40,Q3&lt;3),Q3,0)</f>
        <v>#REF!</v>
      </c>
    </row>
    <row r="4" spans="2:31" ht="21.6" customHeight="1" x14ac:dyDescent="0.25">
      <c r="B4" s="31">
        <f>B3+0.25</f>
        <v>2.25</v>
      </c>
      <c r="C4" s="32">
        <f>'[2]DATOS GENERALES'!$F$56/MATRICES!B4</f>
        <v>10.666666666666666</v>
      </c>
      <c r="E4" s="31">
        <f>E3+0.25</f>
        <v>2.25</v>
      </c>
      <c r="F4" s="32">
        <f>'[2]DATOS GENERALES'!$F$57/MATRICES!E4</f>
        <v>17.777777777777779</v>
      </c>
      <c r="H4" s="31">
        <f>0.25+H3</f>
        <v>2.25</v>
      </c>
      <c r="I4" s="32">
        <f>'[2]DATOS GENERALES'!$F$58/MATRICES!H4</f>
        <v>28.444444444444443</v>
      </c>
      <c r="K4" s="31">
        <f>K3+1</f>
        <v>2</v>
      </c>
      <c r="L4" s="31" t="str">
        <f>'RESUMEN DE SEGUIMIENTO'!B11</f>
        <v>R_2</v>
      </c>
      <c r="M4" s="31" t="str">
        <f>'RESUMEN DE SEGUIMIENTO'!G11</f>
        <v>OAJ</v>
      </c>
      <c r="N4" s="31" t="str">
        <f t="shared" ref="N4:N22" ca="1" si="0">IFERROR(IF(L4="","",INDIRECT(L4&amp;"!I74")),"")</f>
        <v/>
      </c>
      <c r="O4" s="32" t="str">
        <f t="shared" ref="O4:O22" ca="1" si="1">IFERROR(IF(L4="","",INDIRECT(L4&amp;"!I83")),"")</f>
        <v/>
      </c>
      <c r="P4" s="31" t="e">
        <f>'RESUMEN DE SEGUIMIENTO'!#REF!</f>
        <v>#REF!</v>
      </c>
      <c r="Q4" s="31" t="e">
        <f>IF(P4="","",VLOOKUP(P4,DATOS!$C$23:$D$26,2,FALSE))</f>
        <v>#REF!</v>
      </c>
      <c r="R4" s="32" t="str">
        <f ca="1">'RESUMEN DE SEGUIMIENTO'!K11</f>
        <v/>
      </c>
      <c r="T4" s="50" t="e">
        <f t="shared" ref="T4:T22" ca="1" si="2">IF(AND(R4&gt;=40,Q4&gt;=3),N4,0)</f>
        <v>#REF!</v>
      </c>
      <c r="U4" s="51" t="e">
        <f t="shared" ref="U4:U22" ca="1" si="3">IF(AND(R4&gt;=40,Q4&gt;=3),O4,0)</f>
        <v>#REF!</v>
      </c>
      <c r="V4" s="52" t="e">
        <f t="shared" ref="V4:V22" ca="1" si="4">IF(AND(R4&gt;=40,Q4&gt;=3),Q4,0)</f>
        <v>#REF!</v>
      </c>
      <c r="W4" s="50" t="e">
        <f t="shared" ref="W4:W22" ca="1" si="5">IF(AND(R4&gt;=40,Q4&lt;3),N4,0)</f>
        <v>#REF!</v>
      </c>
      <c r="X4" s="51" t="e">
        <f t="shared" ref="X4:X22" ca="1" si="6">IF(AND(R4&gt;=40,Q4&lt;3),O4,0)</f>
        <v>#REF!</v>
      </c>
      <c r="Y4" s="52" t="e">
        <f t="shared" ref="Y4:Y22" ca="1" si="7">IF(AND(R4&gt;=40,Q4&lt;3),Q4,0)</f>
        <v>#REF!</v>
      </c>
      <c r="Z4" s="50" t="e">
        <f t="shared" ref="Z4:Z22" ca="1" si="8">IF(AND(R4&lt;40,Q4&gt;=3),N4,0)</f>
        <v>#REF!</v>
      </c>
      <c r="AA4" s="51" t="e">
        <f t="shared" ref="AA4:AA22" ca="1" si="9">IF(AND(R4&lt;40,Q4&gt;=3),O4,0)</f>
        <v>#REF!</v>
      </c>
      <c r="AB4" s="52" t="e">
        <f t="shared" ref="AB4:AB22" ca="1" si="10">IF(AND(R4&lt;40,Q4&gt;=3),Q4,0)</f>
        <v>#REF!</v>
      </c>
      <c r="AC4" s="50" t="e">
        <f t="shared" ref="AC4:AC22" ca="1" si="11">IF(AND(R4&lt;40,Q4&lt;3),N4,0)</f>
        <v>#REF!</v>
      </c>
      <c r="AD4" s="53" t="e">
        <f t="shared" ref="AD4:AD22" ca="1" si="12">IF(AND(R4&lt;40,Q4&lt;3),O4,0)</f>
        <v>#REF!</v>
      </c>
      <c r="AE4" s="52" t="e">
        <f t="shared" ref="AE4:AE22" ca="1" si="13">IF(AND(R4&lt;40,Q4&lt;3),Q4,0)</f>
        <v>#REF!</v>
      </c>
    </row>
    <row r="5" spans="2:31" ht="21.6" customHeight="1" x14ac:dyDescent="0.25">
      <c r="B5" s="31">
        <f t="shared" ref="B5:B17" si="14">B4+0.25</f>
        <v>2.5</v>
      </c>
      <c r="C5" s="32">
        <f>'[2]DATOS GENERALES'!$F$56/MATRICES!B5</f>
        <v>9.6</v>
      </c>
      <c r="E5" s="31">
        <f t="shared" ref="E5:E17" si="15">E4+0.25</f>
        <v>2.5</v>
      </c>
      <c r="F5" s="32">
        <f>'[2]DATOS GENERALES'!$F$57/MATRICES!E5</f>
        <v>16</v>
      </c>
      <c r="H5" s="31">
        <f t="shared" ref="H5:H50" si="16">0.25+H4</f>
        <v>2.5</v>
      </c>
      <c r="I5" s="32">
        <f>'[2]DATOS GENERALES'!$F$58/MATRICES!H5</f>
        <v>25.6</v>
      </c>
      <c r="K5" s="31">
        <f t="shared" ref="K5:K22" si="17">K4+1</f>
        <v>3</v>
      </c>
      <c r="L5" s="31" t="str">
        <f>'RESUMEN DE SEGUIMIENTO'!B12</f>
        <v>R_3</v>
      </c>
      <c r="M5" s="31" t="str">
        <f>'RESUMEN DE SEGUIMIENTO'!G12</f>
        <v>OAJ</v>
      </c>
      <c r="N5" s="31" t="str">
        <f t="shared" ca="1" si="0"/>
        <v/>
      </c>
      <c r="O5" s="32" t="str">
        <f t="shared" ca="1" si="1"/>
        <v/>
      </c>
      <c r="P5" s="31" t="e">
        <f>'RESUMEN DE SEGUIMIENTO'!#REF!</f>
        <v>#REF!</v>
      </c>
      <c r="Q5" s="31" t="e">
        <f>IF(P5="","",VLOOKUP(P5,DATOS!$C$23:$D$26,2,FALSE))</f>
        <v>#REF!</v>
      </c>
      <c r="R5" s="32" t="str">
        <f ca="1">'RESUMEN DE SEGUIMIENTO'!K12</f>
        <v/>
      </c>
      <c r="T5" s="50" t="e">
        <f t="shared" ca="1" si="2"/>
        <v>#REF!</v>
      </c>
      <c r="U5" s="51" t="e">
        <f t="shared" ca="1" si="3"/>
        <v>#REF!</v>
      </c>
      <c r="V5" s="52" t="e">
        <f t="shared" ca="1" si="4"/>
        <v>#REF!</v>
      </c>
      <c r="W5" s="50" t="e">
        <f t="shared" ca="1" si="5"/>
        <v>#REF!</v>
      </c>
      <c r="X5" s="51" t="e">
        <f t="shared" ca="1" si="6"/>
        <v>#REF!</v>
      </c>
      <c r="Y5" s="52" t="e">
        <f t="shared" ca="1" si="7"/>
        <v>#REF!</v>
      </c>
      <c r="Z5" s="50" t="e">
        <f t="shared" ca="1" si="8"/>
        <v>#REF!</v>
      </c>
      <c r="AA5" s="51" t="e">
        <f t="shared" ca="1" si="9"/>
        <v>#REF!</v>
      </c>
      <c r="AB5" s="52" t="e">
        <f t="shared" ca="1" si="10"/>
        <v>#REF!</v>
      </c>
      <c r="AC5" s="50" t="e">
        <f t="shared" ca="1" si="11"/>
        <v>#REF!</v>
      </c>
      <c r="AD5" s="53" t="e">
        <f t="shared" ca="1" si="12"/>
        <v>#REF!</v>
      </c>
      <c r="AE5" s="52" t="e">
        <f t="shared" ca="1" si="13"/>
        <v>#REF!</v>
      </c>
    </row>
    <row r="6" spans="2:31" ht="21.6" customHeight="1" x14ac:dyDescent="0.25">
      <c r="B6" s="31">
        <f t="shared" si="14"/>
        <v>2.75</v>
      </c>
      <c r="C6" s="32">
        <f>'[2]DATOS GENERALES'!$F$56/MATRICES!B6</f>
        <v>8.7272727272727266</v>
      </c>
      <c r="E6" s="31">
        <f t="shared" si="15"/>
        <v>2.75</v>
      </c>
      <c r="F6" s="32">
        <f>'[2]DATOS GENERALES'!$F$57/MATRICES!E6</f>
        <v>14.545454545454545</v>
      </c>
      <c r="H6" s="31">
        <f t="shared" si="16"/>
        <v>2.75</v>
      </c>
      <c r="I6" s="32">
        <f>'[2]DATOS GENERALES'!$F$58/MATRICES!H6</f>
        <v>23.272727272727273</v>
      </c>
      <c r="K6" s="31">
        <f t="shared" si="17"/>
        <v>4</v>
      </c>
      <c r="L6" s="31" t="str">
        <f>'RESUMEN DE SEGUIMIENTO'!B13</f>
        <v>R_4</v>
      </c>
      <c r="M6" s="31" t="str">
        <f>'RESUMEN DE SEGUIMIENTO'!G13</f>
        <v>OAJ</v>
      </c>
      <c r="N6" s="31" t="str">
        <f t="shared" ca="1" si="0"/>
        <v/>
      </c>
      <c r="O6" s="32" t="str">
        <f t="shared" ca="1" si="1"/>
        <v/>
      </c>
      <c r="P6" s="31" t="e">
        <f>'RESUMEN DE SEGUIMIENTO'!#REF!</f>
        <v>#REF!</v>
      </c>
      <c r="Q6" s="31" t="e">
        <f>IF(P6="","",VLOOKUP(P6,DATOS!$C$23:$D$26,2,FALSE))</f>
        <v>#REF!</v>
      </c>
      <c r="R6" s="32" t="str">
        <f ca="1">'RESUMEN DE SEGUIMIENTO'!K13</f>
        <v/>
      </c>
      <c r="T6" s="50" t="e">
        <f t="shared" ca="1" si="2"/>
        <v>#REF!</v>
      </c>
      <c r="U6" s="51" t="e">
        <f t="shared" ca="1" si="3"/>
        <v>#REF!</v>
      </c>
      <c r="V6" s="52" t="e">
        <f t="shared" ca="1" si="4"/>
        <v>#REF!</v>
      </c>
      <c r="W6" s="50" t="e">
        <f t="shared" ca="1" si="5"/>
        <v>#REF!</v>
      </c>
      <c r="X6" s="51" t="e">
        <f t="shared" ca="1" si="6"/>
        <v>#REF!</v>
      </c>
      <c r="Y6" s="52" t="e">
        <f t="shared" ca="1" si="7"/>
        <v>#REF!</v>
      </c>
      <c r="Z6" s="50" t="e">
        <f t="shared" ca="1" si="8"/>
        <v>#REF!</v>
      </c>
      <c r="AA6" s="51" t="e">
        <f t="shared" ca="1" si="9"/>
        <v>#REF!</v>
      </c>
      <c r="AB6" s="52" t="e">
        <f t="shared" ca="1" si="10"/>
        <v>#REF!</v>
      </c>
      <c r="AC6" s="50" t="e">
        <f t="shared" ca="1" si="11"/>
        <v>#REF!</v>
      </c>
      <c r="AD6" s="53" t="e">
        <f t="shared" ca="1" si="12"/>
        <v>#REF!</v>
      </c>
      <c r="AE6" s="52" t="e">
        <f t="shared" ca="1" si="13"/>
        <v>#REF!</v>
      </c>
    </row>
    <row r="7" spans="2:31" ht="21.6" customHeight="1" x14ac:dyDescent="0.25">
      <c r="B7" s="31">
        <f t="shared" si="14"/>
        <v>3</v>
      </c>
      <c r="C7" s="32">
        <f>'[2]DATOS GENERALES'!$F$56/MATRICES!B7</f>
        <v>8</v>
      </c>
      <c r="E7" s="31">
        <f t="shared" si="15"/>
        <v>3</v>
      </c>
      <c r="F7" s="32">
        <f>'[2]DATOS GENERALES'!$F$57/MATRICES!E7</f>
        <v>13.333333333333334</v>
      </c>
      <c r="H7" s="31">
        <f t="shared" si="16"/>
        <v>3</v>
      </c>
      <c r="I7" s="32">
        <f>'[2]DATOS GENERALES'!$F$58/MATRICES!H7</f>
        <v>21.333333333333332</v>
      </c>
      <c r="K7" s="31">
        <f t="shared" si="17"/>
        <v>5</v>
      </c>
      <c r="L7" s="31" t="str">
        <f>'RESUMEN DE SEGUIMIENTO'!B14</f>
        <v>R_5</v>
      </c>
      <c r="M7" s="31" t="str">
        <f>'RESUMEN DE SEGUIMIENTO'!G14</f>
        <v>OAJ</v>
      </c>
      <c r="N7" s="31" t="str">
        <f t="shared" ca="1" si="0"/>
        <v/>
      </c>
      <c r="O7" s="32" t="str">
        <f t="shared" ca="1" si="1"/>
        <v/>
      </c>
      <c r="P7" s="31" t="e">
        <f>'RESUMEN DE SEGUIMIENTO'!#REF!</f>
        <v>#REF!</v>
      </c>
      <c r="Q7" s="31" t="e">
        <f>IF(P7="","",VLOOKUP(P7,DATOS!$C$23:$D$26,2,FALSE))</f>
        <v>#REF!</v>
      </c>
      <c r="R7" s="32" t="str">
        <f ca="1">'RESUMEN DE SEGUIMIENTO'!K14</f>
        <v/>
      </c>
      <c r="T7" s="50" t="e">
        <f t="shared" ca="1" si="2"/>
        <v>#REF!</v>
      </c>
      <c r="U7" s="51" t="e">
        <f t="shared" ca="1" si="3"/>
        <v>#REF!</v>
      </c>
      <c r="V7" s="52" t="e">
        <f t="shared" ca="1" si="4"/>
        <v>#REF!</v>
      </c>
      <c r="W7" s="50" t="e">
        <f t="shared" ca="1" si="5"/>
        <v>#REF!</v>
      </c>
      <c r="X7" s="51" t="e">
        <f t="shared" ca="1" si="6"/>
        <v>#REF!</v>
      </c>
      <c r="Y7" s="52" t="e">
        <f t="shared" ca="1" si="7"/>
        <v>#REF!</v>
      </c>
      <c r="Z7" s="50" t="e">
        <f t="shared" ca="1" si="8"/>
        <v>#REF!</v>
      </c>
      <c r="AA7" s="51" t="e">
        <f t="shared" ca="1" si="9"/>
        <v>#REF!</v>
      </c>
      <c r="AB7" s="52" t="e">
        <f t="shared" ca="1" si="10"/>
        <v>#REF!</v>
      </c>
      <c r="AC7" s="50" t="e">
        <f t="shared" ca="1" si="11"/>
        <v>#REF!</v>
      </c>
      <c r="AD7" s="53" t="e">
        <f t="shared" ca="1" si="12"/>
        <v>#REF!</v>
      </c>
      <c r="AE7" s="52" t="e">
        <f t="shared" ca="1" si="13"/>
        <v>#REF!</v>
      </c>
    </row>
    <row r="8" spans="2:31" ht="21.6" customHeight="1" x14ac:dyDescent="0.25">
      <c r="B8" s="31">
        <f t="shared" si="14"/>
        <v>3.25</v>
      </c>
      <c r="C8" s="32">
        <f>'[2]DATOS GENERALES'!$F$56/MATRICES!B8</f>
        <v>7.384615384615385</v>
      </c>
      <c r="E8" s="31">
        <f t="shared" si="15"/>
        <v>3.25</v>
      </c>
      <c r="F8" s="32">
        <f>'[2]DATOS GENERALES'!$F$57/MATRICES!E8</f>
        <v>12.307692307692308</v>
      </c>
      <c r="H8" s="31">
        <f t="shared" si="16"/>
        <v>3.25</v>
      </c>
      <c r="I8" s="32">
        <f>'[2]DATOS GENERALES'!$F$58/MATRICES!H8</f>
        <v>19.692307692307693</v>
      </c>
      <c r="K8" s="31">
        <f t="shared" si="17"/>
        <v>6</v>
      </c>
      <c r="L8" s="31" t="str">
        <f>'RESUMEN DE SEGUIMIENTO'!B15</f>
        <v>R_6</v>
      </c>
      <c r="M8" s="31" t="str">
        <f>'RESUMEN DE SEGUIMIENTO'!G15</f>
        <v>OAJ</v>
      </c>
      <c r="N8" s="31" t="str">
        <f t="shared" ca="1" si="0"/>
        <v/>
      </c>
      <c r="O8" s="32" t="str">
        <f t="shared" ca="1" si="1"/>
        <v/>
      </c>
      <c r="P8" s="31" t="e">
        <f>'RESUMEN DE SEGUIMIENTO'!#REF!</f>
        <v>#REF!</v>
      </c>
      <c r="Q8" s="31" t="e">
        <f>IF(P8="","",VLOOKUP(P8,DATOS!$C$23:$D$26,2,FALSE))</f>
        <v>#REF!</v>
      </c>
      <c r="R8" s="32" t="str">
        <f ca="1">'RESUMEN DE SEGUIMIENTO'!K15</f>
        <v/>
      </c>
      <c r="T8" s="50" t="e">
        <f t="shared" ca="1" si="2"/>
        <v>#REF!</v>
      </c>
      <c r="U8" s="51" t="e">
        <f t="shared" ca="1" si="3"/>
        <v>#REF!</v>
      </c>
      <c r="V8" s="52" t="e">
        <f t="shared" ca="1" si="4"/>
        <v>#REF!</v>
      </c>
      <c r="W8" s="50" t="e">
        <f t="shared" ca="1" si="5"/>
        <v>#REF!</v>
      </c>
      <c r="X8" s="51" t="e">
        <f t="shared" ca="1" si="6"/>
        <v>#REF!</v>
      </c>
      <c r="Y8" s="52" t="e">
        <f t="shared" ca="1" si="7"/>
        <v>#REF!</v>
      </c>
      <c r="Z8" s="50" t="e">
        <f t="shared" ca="1" si="8"/>
        <v>#REF!</v>
      </c>
      <c r="AA8" s="51" t="e">
        <f t="shared" ca="1" si="9"/>
        <v>#REF!</v>
      </c>
      <c r="AB8" s="52" t="e">
        <f t="shared" ca="1" si="10"/>
        <v>#REF!</v>
      </c>
      <c r="AC8" s="50" t="e">
        <f t="shared" ca="1" si="11"/>
        <v>#REF!</v>
      </c>
      <c r="AD8" s="53" t="e">
        <f t="shared" ca="1" si="12"/>
        <v>#REF!</v>
      </c>
      <c r="AE8" s="52" t="e">
        <f t="shared" ca="1" si="13"/>
        <v>#REF!</v>
      </c>
    </row>
    <row r="9" spans="2:31" ht="21.6" customHeight="1" x14ac:dyDescent="0.25">
      <c r="B9" s="31">
        <f t="shared" si="14"/>
        <v>3.5</v>
      </c>
      <c r="C9" s="32">
        <f>'[2]DATOS GENERALES'!$F$56/MATRICES!B9</f>
        <v>6.8571428571428568</v>
      </c>
      <c r="E9" s="31">
        <f t="shared" si="15"/>
        <v>3.5</v>
      </c>
      <c r="F9" s="32">
        <f>'[2]DATOS GENERALES'!$F$57/MATRICES!E9</f>
        <v>11.428571428571429</v>
      </c>
      <c r="H9" s="31">
        <f t="shared" si="16"/>
        <v>3.5</v>
      </c>
      <c r="I9" s="32">
        <f>'[2]DATOS GENERALES'!$F$58/MATRICES!H9</f>
        <v>18.285714285714285</v>
      </c>
      <c r="K9" s="31">
        <f t="shared" si="17"/>
        <v>7</v>
      </c>
      <c r="L9" s="31" t="str">
        <f>'RESUMEN DE SEGUIMIENTO'!B16</f>
        <v>R_7</v>
      </c>
      <c r="M9" s="31" t="str">
        <f>'RESUMEN DE SEGUIMIENTO'!G16</f>
        <v>OAJ</v>
      </c>
      <c r="N9" s="31" t="str">
        <f t="shared" ca="1" si="0"/>
        <v/>
      </c>
      <c r="O9" s="32" t="str">
        <f t="shared" ca="1" si="1"/>
        <v/>
      </c>
      <c r="P9" s="31" t="e">
        <f>'RESUMEN DE SEGUIMIENTO'!#REF!</f>
        <v>#REF!</v>
      </c>
      <c r="Q9" s="31" t="e">
        <f>IF(P9="","",VLOOKUP(P9,DATOS!$C$23:$D$26,2,FALSE))</f>
        <v>#REF!</v>
      </c>
      <c r="R9" s="32" t="str">
        <f ca="1">'RESUMEN DE SEGUIMIENTO'!K16</f>
        <v/>
      </c>
      <c r="T9" s="50" t="e">
        <f t="shared" ca="1" si="2"/>
        <v>#REF!</v>
      </c>
      <c r="U9" s="51" t="e">
        <f t="shared" ca="1" si="3"/>
        <v>#REF!</v>
      </c>
      <c r="V9" s="52" t="e">
        <f t="shared" ca="1" si="4"/>
        <v>#REF!</v>
      </c>
      <c r="W9" s="50" t="e">
        <f t="shared" ca="1" si="5"/>
        <v>#REF!</v>
      </c>
      <c r="X9" s="51" t="e">
        <f t="shared" ca="1" si="6"/>
        <v>#REF!</v>
      </c>
      <c r="Y9" s="52" t="e">
        <f t="shared" ca="1" si="7"/>
        <v>#REF!</v>
      </c>
      <c r="Z9" s="50" t="e">
        <f t="shared" ca="1" si="8"/>
        <v>#REF!</v>
      </c>
      <c r="AA9" s="51" t="e">
        <f t="shared" ca="1" si="9"/>
        <v>#REF!</v>
      </c>
      <c r="AB9" s="52" t="e">
        <f t="shared" ca="1" si="10"/>
        <v>#REF!</v>
      </c>
      <c r="AC9" s="50" t="e">
        <f t="shared" ca="1" si="11"/>
        <v>#REF!</v>
      </c>
      <c r="AD9" s="53" t="e">
        <f t="shared" ca="1" si="12"/>
        <v>#REF!</v>
      </c>
      <c r="AE9" s="52" t="e">
        <f t="shared" ca="1" si="13"/>
        <v>#REF!</v>
      </c>
    </row>
    <row r="10" spans="2:31" ht="21.6" customHeight="1" x14ac:dyDescent="0.25">
      <c r="B10" s="31">
        <f t="shared" si="14"/>
        <v>3.75</v>
      </c>
      <c r="C10" s="32">
        <f>'[2]DATOS GENERALES'!$F$56/MATRICES!B10</f>
        <v>6.4</v>
      </c>
      <c r="E10" s="31">
        <f t="shared" si="15"/>
        <v>3.75</v>
      </c>
      <c r="F10" s="32">
        <f>'[2]DATOS GENERALES'!$F$57/MATRICES!E10</f>
        <v>10.666666666666666</v>
      </c>
      <c r="H10" s="31">
        <f t="shared" si="16"/>
        <v>3.75</v>
      </c>
      <c r="I10" s="32">
        <f>'[2]DATOS GENERALES'!$F$58/MATRICES!H10</f>
        <v>17.066666666666666</v>
      </c>
      <c r="K10" s="31">
        <f t="shared" si="17"/>
        <v>8</v>
      </c>
      <c r="L10" s="31" t="str">
        <f>'RESUMEN DE SEGUIMIENTO'!B17</f>
        <v>R_8</v>
      </c>
      <c r="M10" s="31" t="str">
        <f>'RESUMEN DE SEGUIMIENTO'!G17</f>
        <v>OAJ</v>
      </c>
      <c r="N10" s="31" t="str">
        <f t="shared" ca="1" si="0"/>
        <v/>
      </c>
      <c r="O10" s="32" t="str">
        <f t="shared" ca="1" si="1"/>
        <v/>
      </c>
      <c r="P10" s="31" t="e">
        <f>'RESUMEN DE SEGUIMIENTO'!#REF!</f>
        <v>#REF!</v>
      </c>
      <c r="Q10" s="31" t="e">
        <f>IF(P10="","",VLOOKUP(P10,DATOS!$C$23:$D$26,2,FALSE))</f>
        <v>#REF!</v>
      </c>
      <c r="R10" s="32" t="str">
        <f ca="1">'RESUMEN DE SEGUIMIENTO'!K17</f>
        <v/>
      </c>
      <c r="T10" s="50" t="e">
        <f t="shared" ca="1" si="2"/>
        <v>#REF!</v>
      </c>
      <c r="U10" s="51" t="e">
        <f t="shared" ca="1" si="3"/>
        <v>#REF!</v>
      </c>
      <c r="V10" s="52" t="e">
        <f t="shared" ca="1" si="4"/>
        <v>#REF!</v>
      </c>
      <c r="W10" s="50" t="e">
        <f t="shared" ca="1" si="5"/>
        <v>#REF!</v>
      </c>
      <c r="X10" s="51" t="e">
        <f t="shared" ca="1" si="6"/>
        <v>#REF!</v>
      </c>
      <c r="Y10" s="52" t="e">
        <f t="shared" ca="1" si="7"/>
        <v>#REF!</v>
      </c>
      <c r="Z10" s="50" t="e">
        <f t="shared" ca="1" si="8"/>
        <v>#REF!</v>
      </c>
      <c r="AA10" s="51" t="e">
        <f t="shared" ca="1" si="9"/>
        <v>#REF!</v>
      </c>
      <c r="AB10" s="52" t="e">
        <f t="shared" ca="1" si="10"/>
        <v>#REF!</v>
      </c>
      <c r="AC10" s="50" t="e">
        <f t="shared" ca="1" si="11"/>
        <v>#REF!</v>
      </c>
      <c r="AD10" s="53" t="e">
        <f t="shared" ca="1" si="12"/>
        <v>#REF!</v>
      </c>
      <c r="AE10" s="52" t="e">
        <f t="shared" ca="1" si="13"/>
        <v>#REF!</v>
      </c>
    </row>
    <row r="11" spans="2:31" ht="21.6" customHeight="1" x14ac:dyDescent="0.25">
      <c r="B11" s="31">
        <f t="shared" si="14"/>
        <v>4</v>
      </c>
      <c r="C11" s="32">
        <f>'[2]DATOS GENERALES'!$F$56/MATRICES!B11</f>
        <v>6</v>
      </c>
      <c r="E11" s="31">
        <f t="shared" si="15"/>
        <v>4</v>
      </c>
      <c r="F11" s="32">
        <f>'[2]DATOS GENERALES'!$F$57/MATRICES!E11</f>
        <v>10</v>
      </c>
      <c r="H11" s="31">
        <f t="shared" si="16"/>
        <v>4</v>
      </c>
      <c r="I11" s="32">
        <f>'[2]DATOS GENERALES'!$F$58/MATRICES!H11</f>
        <v>16</v>
      </c>
      <c r="K11" s="31">
        <f t="shared" si="17"/>
        <v>9</v>
      </c>
      <c r="L11" s="31" t="str">
        <f>'RESUMEN DE SEGUIMIENTO'!B18</f>
        <v>R_9</v>
      </c>
      <c r="M11" s="31" t="str">
        <f>'RESUMEN DE SEGUIMIENTO'!G18</f>
        <v>OAJ</v>
      </c>
      <c r="N11" s="31" t="str">
        <f t="shared" ca="1" si="0"/>
        <v/>
      </c>
      <c r="O11" s="32" t="str">
        <f t="shared" ca="1" si="1"/>
        <v/>
      </c>
      <c r="P11" s="31" t="e">
        <f>'RESUMEN DE SEGUIMIENTO'!#REF!</f>
        <v>#REF!</v>
      </c>
      <c r="Q11" s="31" t="e">
        <f>IF(P11="","",VLOOKUP(P11,DATOS!$C$23:$D$26,2,FALSE))</f>
        <v>#REF!</v>
      </c>
      <c r="R11" s="32" t="str">
        <f ca="1">'RESUMEN DE SEGUIMIENTO'!K18</f>
        <v/>
      </c>
      <c r="T11" s="50" t="e">
        <f t="shared" ca="1" si="2"/>
        <v>#REF!</v>
      </c>
      <c r="U11" s="51" t="e">
        <f t="shared" ca="1" si="3"/>
        <v>#REF!</v>
      </c>
      <c r="V11" s="52" t="e">
        <f t="shared" ca="1" si="4"/>
        <v>#REF!</v>
      </c>
      <c r="W11" s="50" t="e">
        <f t="shared" ca="1" si="5"/>
        <v>#REF!</v>
      </c>
      <c r="X11" s="51" t="e">
        <f t="shared" ca="1" si="6"/>
        <v>#REF!</v>
      </c>
      <c r="Y11" s="52" t="e">
        <f t="shared" ca="1" si="7"/>
        <v>#REF!</v>
      </c>
      <c r="Z11" s="50" t="e">
        <f t="shared" ca="1" si="8"/>
        <v>#REF!</v>
      </c>
      <c r="AA11" s="51" t="e">
        <f t="shared" ca="1" si="9"/>
        <v>#REF!</v>
      </c>
      <c r="AB11" s="52" t="e">
        <f t="shared" ca="1" si="10"/>
        <v>#REF!</v>
      </c>
      <c r="AC11" s="50" t="e">
        <f t="shared" ca="1" si="11"/>
        <v>#REF!</v>
      </c>
      <c r="AD11" s="53" t="e">
        <f t="shared" ca="1" si="12"/>
        <v>#REF!</v>
      </c>
      <c r="AE11" s="52" t="e">
        <f t="shared" ca="1" si="13"/>
        <v>#REF!</v>
      </c>
    </row>
    <row r="12" spans="2:31" ht="21.6" customHeight="1" x14ac:dyDescent="0.25">
      <c r="B12" s="31">
        <f t="shared" si="14"/>
        <v>4.25</v>
      </c>
      <c r="C12" s="32">
        <f>'[2]DATOS GENERALES'!$F$56/MATRICES!B12</f>
        <v>5.6470588235294121</v>
      </c>
      <c r="E12" s="31">
        <f t="shared" si="15"/>
        <v>4.25</v>
      </c>
      <c r="F12" s="32">
        <f>'[2]DATOS GENERALES'!$F$57/MATRICES!E12</f>
        <v>9.4117647058823533</v>
      </c>
      <c r="H12" s="31">
        <f t="shared" si="16"/>
        <v>4.25</v>
      </c>
      <c r="I12" s="32">
        <f>'[2]DATOS GENERALES'!$F$58/MATRICES!H12</f>
        <v>15.058823529411764</v>
      </c>
      <c r="K12" s="31">
        <f t="shared" si="17"/>
        <v>10</v>
      </c>
      <c r="L12" s="31" t="str">
        <f>'RESUMEN DE SEGUIMIENTO'!B19</f>
        <v>R_10</v>
      </c>
      <c r="M12" s="31" t="str">
        <f>'RESUMEN DE SEGUIMIENTO'!G19</f>
        <v>OAJ</v>
      </c>
      <c r="N12" s="31" t="str">
        <f t="shared" ca="1" si="0"/>
        <v/>
      </c>
      <c r="O12" s="32" t="str">
        <f t="shared" ca="1" si="1"/>
        <v/>
      </c>
      <c r="P12" s="31" t="e">
        <f>'RESUMEN DE SEGUIMIENTO'!#REF!</f>
        <v>#REF!</v>
      </c>
      <c r="Q12" s="31" t="e">
        <f>IF(P12="","",VLOOKUP(P12,DATOS!$C$23:$D$26,2,FALSE))</f>
        <v>#REF!</v>
      </c>
      <c r="R12" s="32" t="str">
        <f ca="1">'RESUMEN DE SEGUIMIENTO'!K19</f>
        <v/>
      </c>
      <c r="T12" s="50" t="e">
        <f t="shared" ca="1" si="2"/>
        <v>#REF!</v>
      </c>
      <c r="U12" s="51" t="e">
        <f t="shared" ca="1" si="3"/>
        <v>#REF!</v>
      </c>
      <c r="V12" s="52" t="e">
        <f t="shared" ca="1" si="4"/>
        <v>#REF!</v>
      </c>
      <c r="W12" s="50" t="e">
        <f t="shared" ca="1" si="5"/>
        <v>#REF!</v>
      </c>
      <c r="X12" s="51" t="e">
        <f t="shared" ca="1" si="6"/>
        <v>#REF!</v>
      </c>
      <c r="Y12" s="52" t="e">
        <f t="shared" ca="1" si="7"/>
        <v>#REF!</v>
      </c>
      <c r="Z12" s="50" t="e">
        <f t="shared" ca="1" si="8"/>
        <v>#REF!</v>
      </c>
      <c r="AA12" s="51" t="e">
        <f t="shared" ca="1" si="9"/>
        <v>#REF!</v>
      </c>
      <c r="AB12" s="52" t="e">
        <f t="shared" ca="1" si="10"/>
        <v>#REF!</v>
      </c>
      <c r="AC12" s="50" t="e">
        <f t="shared" ca="1" si="11"/>
        <v>#REF!</v>
      </c>
      <c r="AD12" s="53" t="e">
        <f t="shared" ca="1" si="12"/>
        <v>#REF!</v>
      </c>
      <c r="AE12" s="52" t="e">
        <f t="shared" ca="1" si="13"/>
        <v>#REF!</v>
      </c>
    </row>
    <row r="13" spans="2:31" ht="21.6" customHeight="1" x14ac:dyDescent="0.25">
      <c r="B13" s="31">
        <f t="shared" si="14"/>
        <v>4.5</v>
      </c>
      <c r="C13" s="32">
        <f>'[2]DATOS GENERALES'!$F$56/MATRICES!B13</f>
        <v>5.333333333333333</v>
      </c>
      <c r="E13" s="31">
        <f t="shared" si="15"/>
        <v>4.5</v>
      </c>
      <c r="F13" s="32">
        <f>'[2]DATOS GENERALES'!$F$57/MATRICES!E13</f>
        <v>8.8888888888888893</v>
      </c>
      <c r="H13" s="31">
        <f t="shared" si="16"/>
        <v>4.5</v>
      </c>
      <c r="I13" s="32">
        <f>'[2]DATOS GENERALES'!$F$58/MATRICES!H13</f>
        <v>14.222222222222221</v>
      </c>
      <c r="K13" s="31">
        <f t="shared" si="17"/>
        <v>11</v>
      </c>
      <c r="L13" s="31" t="str">
        <f>'RESUMEN DE SEGUIMIENTO'!B20</f>
        <v>R_11</v>
      </c>
      <c r="M13" s="31" t="str">
        <f>'RESUMEN DE SEGUIMIENTO'!G20</f>
        <v>OAJ</v>
      </c>
      <c r="N13" s="31" t="str">
        <f t="shared" ca="1" si="0"/>
        <v/>
      </c>
      <c r="O13" s="32" t="str">
        <f t="shared" ca="1" si="1"/>
        <v/>
      </c>
      <c r="P13" s="31" t="e">
        <f>'RESUMEN DE SEGUIMIENTO'!#REF!</f>
        <v>#REF!</v>
      </c>
      <c r="Q13" s="31" t="e">
        <f>IF(P13="","",VLOOKUP(P13,DATOS!$C$23:$D$26,2,FALSE))</f>
        <v>#REF!</v>
      </c>
      <c r="R13" s="32" t="str">
        <f ca="1">'RESUMEN DE SEGUIMIENTO'!K20</f>
        <v/>
      </c>
      <c r="T13" s="50" t="e">
        <f t="shared" ca="1" si="2"/>
        <v>#REF!</v>
      </c>
      <c r="U13" s="51" t="e">
        <f t="shared" ca="1" si="3"/>
        <v>#REF!</v>
      </c>
      <c r="V13" s="52" t="e">
        <f t="shared" ca="1" si="4"/>
        <v>#REF!</v>
      </c>
      <c r="W13" s="50" t="e">
        <f t="shared" ca="1" si="5"/>
        <v>#REF!</v>
      </c>
      <c r="X13" s="51" t="e">
        <f t="shared" ca="1" si="6"/>
        <v>#REF!</v>
      </c>
      <c r="Y13" s="52" t="e">
        <f t="shared" ca="1" si="7"/>
        <v>#REF!</v>
      </c>
      <c r="Z13" s="50" t="e">
        <f t="shared" ca="1" si="8"/>
        <v>#REF!</v>
      </c>
      <c r="AA13" s="51" t="e">
        <f t="shared" ca="1" si="9"/>
        <v>#REF!</v>
      </c>
      <c r="AB13" s="52" t="e">
        <f t="shared" ca="1" si="10"/>
        <v>#REF!</v>
      </c>
      <c r="AC13" s="50" t="e">
        <f t="shared" ca="1" si="11"/>
        <v>#REF!</v>
      </c>
      <c r="AD13" s="53" t="e">
        <f t="shared" ca="1" si="12"/>
        <v>#REF!</v>
      </c>
      <c r="AE13" s="52" t="e">
        <f t="shared" ca="1" si="13"/>
        <v>#REF!</v>
      </c>
    </row>
    <row r="14" spans="2:31" ht="21.6" customHeight="1" x14ac:dyDescent="0.25">
      <c r="B14" s="31">
        <f t="shared" si="14"/>
        <v>4.75</v>
      </c>
      <c r="C14" s="32">
        <f>'[2]DATOS GENERALES'!$F$56/MATRICES!B14</f>
        <v>5.0526315789473681</v>
      </c>
      <c r="E14" s="31">
        <f t="shared" si="15"/>
        <v>4.75</v>
      </c>
      <c r="F14" s="32">
        <f>'[2]DATOS GENERALES'!$F$57/MATRICES!E14</f>
        <v>8.4210526315789469</v>
      </c>
      <c r="H14" s="31">
        <f t="shared" si="16"/>
        <v>4.75</v>
      </c>
      <c r="I14" s="32">
        <f>'[2]DATOS GENERALES'!$F$58/MATRICES!H14</f>
        <v>13.473684210526315</v>
      </c>
      <c r="K14" s="31">
        <f t="shared" si="17"/>
        <v>12</v>
      </c>
      <c r="L14" s="31" t="str">
        <f>'RESUMEN DE SEGUIMIENTO'!B21</f>
        <v>R_12</v>
      </c>
      <c r="M14" s="31" t="str">
        <f>'RESUMEN DE SEGUIMIENTO'!G21</f>
        <v>OAJ</v>
      </c>
      <c r="N14" s="31" t="str">
        <f t="shared" ca="1" si="0"/>
        <v/>
      </c>
      <c r="O14" s="32" t="str">
        <f t="shared" ca="1" si="1"/>
        <v/>
      </c>
      <c r="P14" s="31" t="e">
        <f>'RESUMEN DE SEGUIMIENTO'!#REF!</f>
        <v>#REF!</v>
      </c>
      <c r="Q14" s="31" t="e">
        <f>IF(P14="","",VLOOKUP(P14,DATOS!$C$23:$D$26,2,FALSE))</f>
        <v>#REF!</v>
      </c>
      <c r="R14" s="32" t="str">
        <f ca="1">'RESUMEN DE SEGUIMIENTO'!K21</f>
        <v/>
      </c>
      <c r="T14" s="50" t="e">
        <f t="shared" ca="1" si="2"/>
        <v>#REF!</v>
      </c>
      <c r="U14" s="51" t="e">
        <f t="shared" ca="1" si="3"/>
        <v>#REF!</v>
      </c>
      <c r="V14" s="52" t="e">
        <f t="shared" ca="1" si="4"/>
        <v>#REF!</v>
      </c>
      <c r="W14" s="50" t="e">
        <f t="shared" ca="1" si="5"/>
        <v>#REF!</v>
      </c>
      <c r="X14" s="51" t="e">
        <f t="shared" ca="1" si="6"/>
        <v>#REF!</v>
      </c>
      <c r="Y14" s="52" t="e">
        <f t="shared" ca="1" si="7"/>
        <v>#REF!</v>
      </c>
      <c r="Z14" s="50" t="e">
        <f t="shared" ca="1" si="8"/>
        <v>#REF!</v>
      </c>
      <c r="AA14" s="51" t="e">
        <f t="shared" ca="1" si="9"/>
        <v>#REF!</v>
      </c>
      <c r="AB14" s="52" t="e">
        <f t="shared" ca="1" si="10"/>
        <v>#REF!</v>
      </c>
      <c r="AC14" s="50" t="e">
        <f t="shared" ca="1" si="11"/>
        <v>#REF!</v>
      </c>
      <c r="AD14" s="53" t="e">
        <f t="shared" ca="1" si="12"/>
        <v>#REF!</v>
      </c>
      <c r="AE14" s="52" t="e">
        <f t="shared" ca="1" si="13"/>
        <v>#REF!</v>
      </c>
    </row>
    <row r="15" spans="2:31" ht="21.6" customHeight="1" x14ac:dyDescent="0.25">
      <c r="B15" s="31">
        <f t="shared" si="14"/>
        <v>5</v>
      </c>
      <c r="C15" s="32">
        <f>'[2]DATOS GENERALES'!$F$56/MATRICES!B15</f>
        <v>4.8</v>
      </c>
      <c r="E15" s="31">
        <f t="shared" si="15"/>
        <v>5</v>
      </c>
      <c r="F15" s="32">
        <f>'[2]DATOS GENERALES'!$F$57/MATRICES!E15</f>
        <v>8</v>
      </c>
      <c r="H15" s="31">
        <f t="shared" si="16"/>
        <v>5</v>
      </c>
      <c r="I15" s="32">
        <f>'[2]DATOS GENERALES'!$F$58/MATRICES!H15</f>
        <v>12.8</v>
      </c>
      <c r="K15" s="31">
        <f t="shared" si="17"/>
        <v>13</v>
      </c>
      <c r="L15" s="31" t="str">
        <f>'RESUMEN DE SEGUIMIENTO'!B22</f>
        <v>R_13</v>
      </c>
      <c r="M15" s="31" t="str">
        <f>'RESUMEN DE SEGUIMIENTO'!G22</f>
        <v>OAJ</v>
      </c>
      <c r="N15" s="31" t="str">
        <f t="shared" ca="1" si="0"/>
        <v/>
      </c>
      <c r="O15" s="32" t="str">
        <f t="shared" ca="1" si="1"/>
        <v/>
      </c>
      <c r="P15" s="31" t="e">
        <f>'RESUMEN DE SEGUIMIENTO'!#REF!</f>
        <v>#REF!</v>
      </c>
      <c r="Q15" s="31" t="e">
        <f>IF(P15="","",VLOOKUP(P15,DATOS!$C$23:$D$26,2,FALSE))</f>
        <v>#REF!</v>
      </c>
      <c r="R15" s="32" t="str">
        <f ca="1">'RESUMEN DE SEGUIMIENTO'!K22</f>
        <v/>
      </c>
      <c r="T15" s="50" t="e">
        <f t="shared" ca="1" si="2"/>
        <v>#REF!</v>
      </c>
      <c r="U15" s="51" t="e">
        <f t="shared" ca="1" si="3"/>
        <v>#REF!</v>
      </c>
      <c r="V15" s="52" t="e">
        <f t="shared" ca="1" si="4"/>
        <v>#REF!</v>
      </c>
      <c r="W15" s="50" t="e">
        <f t="shared" ca="1" si="5"/>
        <v>#REF!</v>
      </c>
      <c r="X15" s="51" t="e">
        <f t="shared" ca="1" si="6"/>
        <v>#REF!</v>
      </c>
      <c r="Y15" s="52" t="e">
        <f t="shared" ca="1" si="7"/>
        <v>#REF!</v>
      </c>
      <c r="Z15" s="50" t="e">
        <f t="shared" ca="1" si="8"/>
        <v>#REF!</v>
      </c>
      <c r="AA15" s="51" t="e">
        <f t="shared" ca="1" si="9"/>
        <v>#REF!</v>
      </c>
      <c r="AB15" s="52" t="e">
        <f t="shared" ca="1" si="10"/>
        <v>#REF!</v>
      </c>
      <c r="AC15" s="50" t="e">
        <f t="shared" ca="1" si="11"/>
        <v>#REF!</v>
      </c>
      <c r="AD15" s="53" t="e">
        <f t="shared" ca="1" si="12"/>
        <v>#REF!</v>
      </c>
      <c r="AE15" s="52" t="e">
        <f t="shared" ca="1" si="13"/>
        <v>#REF!</v>
      </c>
    </row>
    <row r="16" spans="2:31" ht="21.6" customHeight="1" x14ac:dyDescent="0.25">
      <c r="B16" s="31">
        <f t="shared" si="14"/>
        <v>5.25</v>
      </c>
      <c r="C16" s="32">
        <f>'[2]DATOS GENERALES'!$F$56/MATRICES!B16</f>
        <v>4.5714285714285712</v>
      </c>
      <c r="E16" s="31">
        <f t="shared" si="15"/>
        <v>5.25</v>
      </c>
      <c r="F16" s="32">
        <f>'[2]DATOS GENERALES'!$F$57/MATRICES!E16</f>
        <v>7.6190476190476186</v>
      </c>
      <c r="H16" s="31">
        <f t="shared" si="16"/>
        <v>5.25</v>
      </c>
      <c r="I16" s="32">
        <f>'[2]DATOS GENERALES'!$F$58/MATRICES!H16</f>
        <v>12.19047619047619</v>
      </c>
      <c r="K16" s="31">
        <f t="shared" si="17"/>
        <v>14</v>
      </c>
      <c r="L16" s="31" t="str">
        <f>'RESUMEN DE SEGUIMIENTO'!B23</f>
        <v>R_14</v>
      </c>
      <c r="M16" s="31" t="str">
        <f>'RESUMEN DE SEGUIMIENTO'!G23</f>
        <v>OAJ</v>
      </c>
      <c r="N16" s="31" t="str">
        <f t="shared" ca="1" si="0"/>
        <v/>
      </c>
      <c r="O16" s="32" t="str">
        <f t="shared" ca="1" si="1"/>
        <v/>
      </c>
      <c r="P16" s="31" t="e">
        <f>'RESUMEN DE SEGUIMIENTO'!#REF!</f>
        <v>#REF!</v>
      </c>
      <c r="Q16" s="31" t="e">
        <f>IF(P16="","",VLOOKUP(P16,DATOS!$C$23:$D$26,2,FALSE))</f>
        <v>#REF!</v>
      </c>
      <c r="R16" s="32" t="str">
        <f ca="1">'RESUMEN DE SEGUIMIENTO'!K23</f>
        <v/>
      </c>
      <c r="T16" s="50" t="e">
        <f t="shared" ca="1" si="2"/>
        <v>#REF!</v>
      </c>
      <c r="U16" s="51" t="e">
        <f t="shared" ca="1" si="3"/>
        <v>#REF!</v>
      </c>
      <c r="V16" s="52" t="e">
        <f t="shared" ca="1" si="4"/>
        <v>#REF!</v>
      </c>
      <c r="W16" s="50" t="e">
        <f t="shared" ca="1" si="5"/>
        <v>#REF!</v>
      </c>
      <c r="X16" s="51" t="e">
        <f t="shared" ca="1" si="6"/>
        <v>#REF!</v>
      </c>
      <c r="Y16" s="52" t="e">
        <f t="shared" ca="1" si="7"/>
        <v>#REF!</v>
      </c>
      <c r="Z16" s="50" t="e">
        <f t="shared" ca="1" si="8"/>
        <v>#REF!</v>
      </c>
      <c r="AA16" s="51" t="e">
        <f t="shared" ca="1" si="9"/>
        <v>#REF!</v>
      </c>
      <c r="AB16" s="52" t="e">
        <f t="shared" ca="1" si="10"/>
        <v>#REF!</v>
      </c>
      <c r="AC16" s="50" t="e">
        <f t="shared" ca="1" si="11"/>
        <v>#REF!</v>
      </c>
      <c r="AD16" s="53" t="e">
        <f t="shared" ca="1" si="12"/>
        <v>#REF!</v>
      </c>
      <c r="AE16" s="52" t="e">
        <f t="shared" ca="1" si="13"/>
        <v>#REF!</v>
      </c>
    </row>
    <row r="17" spans="2:31" ht="21.6" customHeight="1" x14ac:dyDescent="0.25">
      <c r="B17" s="31">
        <f t="shared" si="14"/>
        <v>5.5</v>
      </c>
      <c r="C17" s="32">
        <f>'[2]DATOS GENERALES'!$F$56/MATRICES!B17</f>
        <v>4.3636363636363633</v>
      </c>
      <c r="E17" s="31">
        <f t="shared" si="15"/>
        <v>5.5</v>
      </c>
      <c r="F17" s="32">
        <f>'[2]DATOS GENERALES'!$F$57/MATRICES!E17</f>
        <v>7.2727272727272725</v>
      </c>
      <c r="H17" s="31">
        <f t="shared" si="16"/>
        <v>5.5</v>
      </c>
      <c r="I17" s="32">
        <f>'[2]DATOS GENERALES'!$F$58/MATRICES!H17</f>
        <v>11.636363636363637</v>
      </c>
      <c r="K17" s="31">
        <f t="shared" si="17"/>
        <v>15</v>
      </c>
      <c r="L17" s="31" t="str">
        <f>'RESUMEN DE SEGUIMIENTO'!B24</f>
        <v>R_15</v>
      </c>
      <c r="M17" s="31" t="str">
        <f>'RESUMEN DE SEGUIMIENTO'!G24</f>
        <v>OAJ</v>
      </c>
      <c r="N17" s="31" t="str">
        <f t="shared" ca="1" si="0"/>
        <v/>
      </c>
      <c r="O17" s="32" t="str">
        <f t="shared" ca="1" si="1"/>
        <v/>
      </c>
      <c r="P17" s="31" t="e">
        <f>'RESUMEN DE SEGUIMIENTO'!#REF!</f>
        <v>#REF!</v>
      </c>
      <c r="Q17" s="31" t="e">
        <f>IF(P17="","",VLOOKUP(P17,DATOS!$C$23:$D$26,2,FALSE))</f>
        <v>#REF!</v>
      </c>
      <c r="R17" s="32" t="str">
        <f ca="1">'RESUMEN DE SEGUIMIENTO'!K24</f>
        <v/>
      </c>
      <c r="T17" s="50" t="e">
        <f t="shared" ca="1" si="2"/>
        <v>#REF!</v>
      </c>
      <c r="U17" s="51" t="e">
        <f t="shared" ca="1" si="3"/>
        <v>#REF!</v>
      </c>
      <c r="V17" s="52" t="e">
        <f t="shared" ca="1" si="4"/>
        <v>#REF!</v>
      </c>
      <c r="W17" s="50" t="e">
        <f t="shared" ca="1" si="5"/>
        <v>#REF!</v>
      </c>
      <c r="X17" s="51" t="e">
        <f t="shared" ca="1" si="6"/>
        <v>#REF!</v>
      </c>
      <c r="Y17" s="52" t="e">
        <f t="shared" ca="1" si="7"/>
        <v>#REF!</v>
      </c>
      <c r="Z17" s="50" t="e">
        <f t="shared" ca="1" si="8"/>
        <v>#REF!</v>
      </c>
      <c r="AA17" s="51" t="e">
        <f t="shared" ca="1" si="9"/>
        <v>#REF!</v>
      </c>
      <c r="AB17" s="52" t="e">
        <f t="shared" ca="1" si="10"/>
        <v>#REF!</v>
      </c>
      <c r="AC17" s="50" t="e">
        <f t="shared" ca="1" si="11"/>
        <v>#REF!</v>
      </c>
      <c r="AD17" s="53" t="e">
        <f t="shared" ca="1" si="12"/>
        <v>#REF!</v>
      </c>
      <c r="AE17" s="52" t="e">
        <f t="shared" ca="1" si="13"/>
        <v>#REF!</v>
      </c>
    </row>
    <row r="18" spans="2:31" ht="21.6" customHeight="1" x14ac:dyDescent="0.25">
      <c r="B18" s="31">
        <f>B17+0.25</f>
        <v>5.75</v>
      </c>
      <c r="C18" s="32">
        <f>'[2]DATOS GENERALES'!$F$56/MATRICES!B18</f>
        <v>4.1739130434782608</v>
      </c>
      <c r="E18" s="31">
        <f>E17+0.25</f>
        <v>5.75</v>
      </c>
      <c r="F18" s="32">
        <f>'[2]DATOS GENERALES'!$F$57/MATRICES!E18</f>
        <v>6.9565217391304346</v>
      </c>
      <c r="H18" s="31">
        <f t="shared" si="16"/>
        <v>5.75</v>
      </c>
      <c r="I18" s="32">
        <f>'[2]DATOS GENERALES'!$F$58/MATRICES!H18</f>
        <v>11.130434782608695</v>
      </c>
      <c r="K18" s="31">
        <f t="shared" si="17"/>
        <v>16</v>
      </c>
      <c r="L18" s="31" t="str">
        <f>'RESUMEN DE SEGUIMIENTO'!B25</f>
        <v>R_16</v>
      </c>
      <c r="M18" s="31" t="str">
        <f>'RESUMEN DE SEGUIMIENTO'!G25</f>
        <v>OAJ</v>
      </c>
      <c r="N18" s="31" t="str">
        <f t="shared" ca="1" si="0"/>
        <v/>
      </c>
      <c r="O18" s="32" t="str">
        <f t="shared" ca="1" si="1"/>
        <v/>
      </c>
      <c r="P18" s="31" t="e">
        <f>'RESUMEN DE SEGUIMIENTO'!#REF!</f>
        <v>#REF!</v>
      </c>
      <c r="Q18" s="31" t="e">
        <f>IF(P18="","",VLOOKUP(P18,DATOS!$C$23:$D$26,2,FALSE))</f>
        <v>#REF!</v>
      </c>
      <c r="R18" s="32" t="str">
        <f ca="1">'RESUMEN DE SEGUIMIENTO'!K25</f>
        <v/>
      </c>
      <c r="T18" s="50" t="e">
        <f t="shared" ca="1" si="2"/>
        <v>#REF!</v>
      </c>
      <c r="U18" s="51" t="e">
        <f t="shared" ca="1" si="3"/>
        <v>#REF!</v>
      </c>
      <c r="V18" s="52" t="e">
        <f t="shared" ca="1" si="4"/>
        <v>#REF!</v>
      </c>
      <c r="W18" s="50" t="e">
        <f t="shared" ca="1" si="5"/>
        <v>#REF!</v>
      </c>
      <c r="X18" s="51" t="e">
        <f t="shared" ca="1" si="6"/>
        <v>#REF!</v>
      </c>
      <c r="Y18" s="52" t="e">
        <f t="shared" ca="1" si="7"/>
        <v>#REF!</v>
      </c>
      <c r="Z18" s="50" t="e">
        <f t="shared" ca="1" si="8"/>
        <v>#REF!</v>
      </c>
      <c r="AA18" s="51" t="e">
        <f t="shared" ca="1" si="9"/>
        <v>#REF!</v>
      </c>
      <c r="AB18" s="52" t="e">
        <f t="shared" ca="1" si="10"/>
        <v>#REF!</v>
      </c>
      <c r="AC18" s="50" t="e">
        <f t="shared" ca="1" si="11"/>
        <v>#REF!</v>
      </c>
      <c r="AD18" s="53" t="e">
        <f t="shared" ca="1" si="12"/>
        <v>#REF!</v>
      </c>
      <c r="AE18" s="52" t="e">
        <f t="shared" ca="1" si="13"/>
        <v>#REF!</v>
      </c>
    </row>
    <row r="19" spans="2:31" ht="21.6" customHeight="1" x14ac:dyDescent="0.25">
      <c r="B19" s="31">
        <f>B18+0.25</f>
        <v>6</v>
      </c>
      <c r="C19" s="32">
        <f>'[2]DATOS GENERALES'!$F$56/MATRICES!B19</f>
        <v>4</v>
      </c>
      <c r="E19" s="31">
        <f>E18+0.25</f>
        <v>6</v>
      </c>
      <c r="F19" s="32">
        <f>'[2]DATOS GENERALES'!$F$57/MATRICES!E19</f>
        <v>6.666666666666667</v>
      </c>
      <c r="H19" s="31">
        <f t="shared" si="16"/>
        <v>6</v>
      </c>
      <c r="I19" s="32">
        <f>'[2]DATOS GENERALES'!$F$58/MATRICES!H19</f>
        <v>10.666666666666666</v>
      </c>
      <c r="K19" s="31">
        <f t="shared" si="17"/>
        <v>17</v>
      </c>
      <c r="L19" s="31" t="str">
        <f>'RESUMEN DE SEGUIMIENTO'!B26</f>
        <v>R_17</v>
      </c>
      <c r="M19" s="31" t="str">
        <f>'RESUMEN DE SEGUIMIENTO'!G26</f>
        <v>OAJ</v>
      </c>
      <c r="N19" s="31" t="str">
        <f t="shared" ca="1" si="0"/>
        <v/>
      </c>
      <c r="O19" s="32" t="str">
        <f t="shared" ca="1" si="1"/>
        <v/>
      </c>
      <c r="P19" s="31" t="e">
        <f>'RESUMEN DE SEGUIMIENTO'!#REF!</f>
        <v>#REF!</v>
      </c>
      <c r="Q19" s="31" t="e">
        <f>IF(P19="","",VLOOKUP(P19,DATOS!$C$23:$D$26,2,FALSE))</f>
        <v>#REF!</v>
      </c>
      <c r="R19" s="32" t="str">
        <f ca="1">'RESUMEN DE SEGUIMIENTO'!K26</f>
        <v/>
      </c>
      <c r="T19" s="50" t="e">
        <f t="shared" ca="1" si="2"/>
        <v>#REF!</v>
      </c>
      <c r="U19" s="51" t="e">
        <f t="shared" ca="1" si="3"/>
        <v>#REF!</v>
      </c>
      <c r="V19" s="52" t="e">
        <f t="shared" ca="1" si="4"/>
        <v>#REF!</v>
      </c>
      <c r="W19" s="50" t="e">
        <f t="shared" ca="1" si="5"/>
        <v>#REF!</v>
      </c>
      <c r="X19" s="51" t="e">
        <f t="shared" ca="1" si="6"/>
        <v>#REF!</v>
      </c>
      <c r="Y19" s="52" t="e">
        <f t="shared" ca="1" si="7"/>
        <v>#REF!</v>
      </c>
      <c r="Z19" s="50" t="e">
        <f t="shared" ca="1" si="8"/>
        <v>#REF!</v>
      </c>
      <c r="AA19" s="51" t="e">
        <f t="shared" ca="1" si="9"/>
        <v>#REF!</v>
      </c>
      <c r="AB19" s="52" t="e">
        <f t="shared" ca="1" si="10"/>
        <v>#REF!</v>
      </c>
      <c r="AC19" s="50" t="e">
        <f t="shared" ca="1" si="11"/>
        <v>#REF!</v>
      </c>
      <c r="AD19" s="53" t="e">
        <f t="shared" ca="1" si="12"/>
        <v>#REF!</v>
      </c>
      <c r="AE19" s="52" t="e">
        <f t="shared" ca="1" si="13"/>
        <v>#REF!</v>
      </c>
    </row>
    <row r="20" spans="2:31" ht="21.6" customHeight="1" x14ac:dyDescent="0.25">
      <c r="B20" s="31">
        <f t="shared" ref="B20:B50" si="18">B19+0.25</f>
        <v>6.25</v>
      </c>
      <c r="C20" s="32">
        <f>'[2]DATOS GENERALES'!$F$56/MATRICES!B20</f>
        <v>3.84</v>
      </c>
      <c r="E20" s="31">
        <f t="shared" ref="E20:E50" si="19">E19+0.25</f>
        <v>6.25</v>
      </c>
      <c r="F20" s="32">
        <f>'[2]DATOS GENERALES'!$F$57/MATRICES!E20</f>
        <v>6.4</v>
      </c>
      <c r="H20" s="31">
        <f t="shared" si="16"/>
        <v>6.25</v>
      </c>
      <c r="I20" s="32">
        <f>'[2]DATOS GENERALES'!$F$58/MATRICES!H20</f>
        <v>10.24</v>
      </c>
      <c r="K20" s="31">
        <f t="shared" si="17"/>
        <v>18</v>
      </c>
      <c r="L20" s="31" t="str">
        <f>'RESUMEN DE SEGUIMIENTO'!B27</f>
        <v>R_18</v>
      </c>
      <c r="M20" s="31" t="str">
        <f>'RESUMEN DE SEGUIMIENTO'!G27</f>
        <v>OAJ</v>
      </c>
      <c r="N20" s="31" t="str">
        <f t="shared" ca="1" si="0"/>
        <v/>
      </c>
      <c r="O20" s="32" t="str">
        <f t="shared" ca="1" si="1"/>
        <v/>
      </c>
      <c r="P20" s="31" t="e">
        <f>'RESUMEN DE SEGUIMIENTO'!#REF!</f>
        <v>#REF!</v>
      </c>
      <c r="Q20" s="31" t="e">
        <f>IF(P20="","",VLOOKUP(P20,DATOS!$C$23:$D$26,2,FALSE))</f>
        <v>#REF!</v>
      </c>
      <c r="R20" s="32" t="str">
        <f ca="1">'RESUMEN DE SEGUIMIENTO'!K27</f>
        <v/>
      </c>
      <c r="T20" s="50" t="e">
        <f t="shared" ca="1" si="2"/>
        <v>#REF!</v>
      </c>
      <c r="U20" s="51" t="e">
        <f t="shared" ca="1" si="3"/>
        <v>#REF!</v>
      </c>
      <c r="V20" s="52" t="e">
        <f t="shared" ca="1" si="4"/>
        <v>#REF!</v>
      </c>
      <c r="W20" s="50" t="e">
        <f t="shared" ca="1" si="5"/>
        <v>#REF!</v>
      </c>
      <c r="X20" s="51" t="e">
        <f t="shared" ca="1" si="6"/>
        <v>#REF!</v>
      </c>
      <c r="Y20" s="52" t="e">
        <f t="shared" ca="1" si="7"/>
        <v>#REF!</v>
      </c>
      <c r="Z20" s="50" t="e">
        <f t="shared" ca="1" si="8"/>
        <v>#REF!</v>
      </c>
      <c r="AA20" s="51" t="e">
        <f t="shared" ca="1" si="9"/>
        <v>#REF!</v>
      </c>
      <c r="AB20" s="52" t="e">
        <f t="shared" ca="1" si="10"/>
        <v>#REF!</v>
      </c>
      <c r="AC20" s="50" t="e">
        <f t="shared" ca="1" si="11"/>
        <v>#REF!</v>
      </c>
      <c r="AD20" s="53" t="e">
        <f t="shared" ca="1" si="12"/>
        <v>#REF!</v>
      </c>
      <c r="AE20" s="52" t="e">
        <f t="shared" ca="1" si="13"/>
        <v>#REF!</v>
      </c>
    </row>
    <row r="21" spans="2:31" ht="21.6" customHeight="1" x14ac:dyDescent="0.25">
      <c r="B21" s="31">
        <f t="shared" si="18"/>
        <v>6.5</v>
      </c>
      <c r="C21" s="32">
        <f>'[2]DATOS GENERALES'!$F$56/MATRICES!B21</f>
        <v>3.6923076923076925</v>
      </c>
      <c r="E21" s="31">
        <f t="shared" si="19"/>
        <v>6.5</v>
      </c>
      <c r="F21" s="32">
        <f>'[2]DATOS GENERALES'!$F$57/MATRICES!E21</f>
        <v>6.1538461538461542</v>
      </c>
      <c r="H21" s="31">
        <f t="shared" si="16"/>
        <v>6.5</v>
      </c>
      <c r="I21" s="32">
        <f>'[2]DATOS GENERALES'!$F$58/MATRICES!H21</f>
        <v>9.8461538461538467</v>
      </c>
      <c r="K21" s="31">
        <f t="shared" si="17"/>
        <v>19</v>
      </c>
      <c r="L21" s="31" t="str">
        <f>'RESUMEN DE SEGUIMIENTO'!B28</f>
        <v>R_19</v>
      </c>
      <c r="M21" s="31" t="str">
        <f>'RESUMEN DE SEGUIMIENTO'!G28</f>
        <v>OAJ</v>
      </c>
      <c r="N21" s="31" t="str">
        <f t="shared" ca="1" si="0"/>
        <v/>
      </c>
      <c r="O21" s="32" t="str">
        <f t="shared" ca="1" si="1"/>
        <v/>
      </c>
      <c r="P21" s="31" t="e">
        <f>'RESUMEN DE SEGUIMIENTO'!#REF!</f>
        <v>#REF!</v>
      </c>
      <c r="Q21" s="31" t="e">
        <f>IF(P21="","",VLOOKUP(P21,DATOS!$C$23:$D$26,2,FALSE))</f>
        <v>#REF!</v>
      </c>
      <c r="R21" s="32" t="str">
        <f ca="1">'RESUMEN DE SEGUIMIENTO'!K28</f>
        <v/>
      </c>
      <c r="T21" s="50" t="e">
        <f t="shared" ca="1" si="2"/>
        <v>#REF!</v>
      </c>
      <c r="U21" s="51" t="e">
        <f t="shared" ca="1" si="3"/>
        <v>#REF!</v>
      </c>
      <c r="V21" s="52" t="e">
        <f t="shared" ca="1" si="4"/>
        <v>#REF!</v>
      </c>
      <c r="W21" s="50" t="e">
        <f t="shared" ca="1" si="5"/>
        <v>#REF!</v>
      </c>
      <c r="X21" s="51" t="e">
        <f t="shared" ca="1" si="6"/>
        <v>#REF!</v>
      </c>
      <c r="Y21" s="52" t="e">
        <f t="shared" ca="1" si="7"/>
        <v>#REF!</v>
      </c>
      <c r="Z21" s="50" t="e">
        <f t="shared" ca="1" si="8"/>
        <v>#REF!</v>
      </c>
      <c r="AA21" s="51" t="e">
        <f t="shared" ca="1" si="9"/>
        <v>#REF!</v>
      </c>
      <c r="AB21" s="52" t="e">
        <f t="shared" ca="1" si="10"/>
        <v>#REF!</v>
      </c>
      <c r="AC21" s="50" t="e">
        <f t="shared" ca="1" si="11"/>
        <v>#REF!</v>
      </c>
      <c r="AD21" s="53" t="e">
        <f t="shared" ca="1" si="12"/>
        <v>#REF!</v>
      </c>
      <c r="AE21" s="52" t="e">
        <f t="shared" ca="1" si="13"/>
        <v>#REF!</v>
      </c>
    </row>
    <row r="22" spans="2:31" ht="21.6" customHeight="1" x14ac:dyDescent="0.25">
      <c r="B22" s="31">
        <f t="shared" si="18"/>
        <v>6.75</v>
      </c>
      <c r="C22" s="32">
        <f>'[2]DATOS GENERALES'!$F$56/MATRICES!B22</f>
        <v>3.5555555555555554</v>
      </c>
      <c r="E22" s="31">
        <f t="shared" si="19"/>
        <v>6.75</v>
      </c>
      <c r="F22" s="32">
        <f>'[2]DATOS GENERALES'!$F$57/MATRICES!E22</f>
        <v>5.9259259259259256</v>
      </c>
      <c r="H22" s="31">
        <f t="shared" si="16"/>
        <v>6.75</v>
      </c>
      <c r="I22" s="32">
        <f>'[2]DATOS GENERALES'!$F$58/MATRICES!H22</f>
        <v>9.481481481481481</v>
      </c>
      <c r="K22" s="31">
        <f t="shared" si="17"/>
        <v>20</v>
      </c>
      <c r="L22" s="31" t="str">
        <f>'RESUMEN DE SEGUIMIENTO'!B29</f>
        <v>R_20</v>
      </c>
      <c r="M22" s="31" t="str">
        <f>'RESUMEN DE SEGUIMIENTO'!G29</f>
        <v>OAJ</v>
      </c>
      <c r="N22" s="31" t="str">
        <f t="shared" ca="1" si="0"/>
        <v/>
      </c>
      <c r="O22" s="32" t="str">
        <f t="shared" ca="1" si="1"/>
        <v/>
      </c>
      <c r="P22" s="31" t="e">
        <f>'RESUMEN DE SEGUIMIENTO'!#REF!</f>
        <v>#REF!</v>
      </c>
      <c r="Q22" s="31" t="e">
        <f>IF(P22="","",VLOOKUP(P22,DATOS!$C$23:$D$26,2,FALSE))</f>
        <v>#REF!</v>
      </c>
      <c r="R22" s="32" t="str">
        <f ca="1">'RESUMEN DE SEGUIMIENTO'!K29</f>
        <v/>
      </c>
      <c r="T22" s="50" t="e">
        <f t="shared" ca="1" si="2"/>
        <v>#REF!</v>
      </c>
      <c r="U22" s="51" t="e">
        <f t="shared" ca="1" si="3"/>
        <v>#REF!</v>
      </c>
      <c r="V22" s="52" t="e">
        <f t="shared" ca="1" si="4"/>
        <v>#REF!</v>
      </c>
      <c r="W22" s="50" t="e">
        <f t="shared" ca="1" si="5"/>
        <v>#REF!</v>
      </c>
      <c r="X22" s="51" t="e">
        <f t="shared" ca="1" si="6"/>
        <v>#REF!</v>
      </c>
      <c r="Y22" s="52" t="e">
        <f t="shared" ca="1" si="7"/>
        <v>#REF!</v>
      </c>
      <c r="Z22" s="50" t="e">
        <f t="shared" ca="1" si="8"/>
        <v>#REF!</v>
      </c>
      <c r="AA22" s="51" t="e">
        <f t="shared" ca="1" si="9"/>
        <v>#REF!</v>
      </c>
      <c r="AB22" s="52" t="e">
        <f t="shared" ca="1" si="10"/>
        <v>#REF!</v>
      </c>
      <c r="AC22" s="50" t="e">
        <f t="shared" ca="1" si="11"/>
        <v>#REF!</v>
      </c>
      <c r="AD22" s="53" t="e">
        <f t="shared" ca="1" si="12"/>
        <v>#REF!</v>
      </c>
      <c r="AE22" s="52" t="e">
        <f t="shared" ca="1" si="13"/>
        <v>#REF!</v>
      </c>
    </row>
    <row r="23" spans="2:31" ht="21.6" customHeight="1" x14ac:dyDescent="0.25">
      <c r="B23" s="31">
        <f t="shared" si="18"/>
        <v>7</v>
      </c>
      <c r="C23" s="32">
        <f>'[2]DATOS GENERALES'!$F$56/MATRICES!B23</f>
        <v>3.4285714285714284</v>
      </c>
      <c r="E23" s="31">
        <f t="shared" si="19"/>
        <v>7</v>
      </c>
      <c r="F23" s="32">
        <f>'[2]DATOS GENERALES'!$F$57/MATRICES!E23</f>
        <v>5.7142857142857144</v>
      </c>
      <c r="H23" s="31">
        <f t="shared" si="16"/>
        <v>7</v>
      </c>
      <c r="I23" s="32">
        <f>'[2]DATOS GENERALES'!$F$58/MATRICES!H23</f>
        <v>9.1428571428571423</v>
      </c>
    </row>
    <row r="24" spans="2:31" ht="21.6" customHeight="1" x14ac:dyDescent="0.25">
      <c r="B24" s="31">
        <f t="shared" si="18"/>
        <v>7.25</v>
      </c>
      <c r="C24" s="32">
        <f>'[2]DATOS GENERALES'!$F$56/MATRICES!B24</f>
        <v>3.3103448275862069</v>
      </c>
      <c r="E24" s="31">
        <f t="shared" si="19"/>
        <v>7.25</v>
      </c>
      <c r="F24" s="32">
        <f>'[2]DATOS GENERALES'!$F$57/MATRICES!E24</f>
        <v>5.5172413793103452</v>
      </c>
      <c r="H24" s="31">
        <f t="shared" si="16"/>
        <v>7.25</v>
      </c>
      <c r="I24" s="32">
        <f>'[2]DATOS GENERALES'!$F$58/MATRICES!H24</f>
        <v>8.8275862068965516</v>
      </c>
    </row>
    <row r="25" spans="2:31" ht="21.6" customHeight="1" x14ac:dyDescent="0.25">
      <c r="B25" s="31">
        <f t="shared" si="18"/>
        <v>7.5</v>
      </c>
      <c r="C25" s="32">
        <f>'[2]DATOS GENERALES'!$F$56/MATRICES!B25</f>
        <v>3.2</v>
      </c>
      <c r="E25" s="31">
        <f t="shared" si="19"/>
        <v>7.5</v>
      </c>
      <c r="F25" s="32">
        <f>'[2]DATOS GENERALES'!$F$57/MATRICES!E25</f>
        <v>5.333333333333333</v>
      </c>
      <c r="H25" s="31">
        <f t="shared" si="16"/>
        <v>7.5</v>
      </c>
      <c r="I25" s="32">
        <f>'[2]DATOS GENERALES'!$F$58/MATRICES!H25</f>
        <v>8.5333333333333332</v>
      </c>
      <c r="N25" s="33"/>
      <c r="O25" s="34" t="s">
        <v>100</v>
      </c>
    </row>
    <row r="26" spans="2:31" ht="21.6" customHeight="1" x14ac:dyDescent="0.25">
      <c r="B26" s="31">
        <f t="shared" si="18"/>
        <v>7.75</v>
      </c>
      <c r="C26" s="32">
        <f>'[2]DATOS GENERALES'!$F$56/MATRICES!B26</f>
        <v>3.096774193548387</v>
      </c>
      <c r="E26" s="31">
        <f t="shared" si="19"/>
        <v>7.75</v>
      </c>
      <c r="F26" s="32">
        <f>'[2]DATOS GENERALES'!$F$57/MATRICES!E26</f>
        <v>5.161290322580645</v>
      </c>
      <c r="H26" s="31">
        <f t="shared" si="16"/>
        <v>7.75</v>
      </c>
      <c r="I26" s="32">
        <f>'[2]DATOS GENERALES'!$F$58/MATRICES!H26</f>
        <v>8.258064516129032</v>
      </c>
      <c r="N26" s="35"/>
      <c r="O26" s="34" t="s">
        <v>101</v>
      </c>
    </row>
    <row r="27" spans="2:31" ht="21.6" customHeight="1" x14ac:dyDescent="0.25">
      <c r="B27" s="31">
        <f t="shared" si="18"/>
        <v>8</v>
      </c>
      <c r="C27" s="32">
        <f>'[2]DATOS GENERALES'!$F$56/MATRICES!B27</f>
        <v>3</v>
      </c>
      <c r="E27" s="31">
        <f t="shared" si="19"/>
        <v>8</v>
      </c>
      <c r="F27" s="32">
        <f>'[2]DATOS GENERALES'!$F$57/MATRICES!E27</f>
        <v>5</v>
      </c>
      <c r="H27" s="31">
        <f t="shared" si="16"/>
        <v>8</v>
      </c>
      <c r="I27" s="32">
        <f>'[2]DATOS GENERALES'!$F$58/MATRICES!H27</f>
        <v>8</v>
      </c>
      <c r="N27" s="36"/>
      <c r="O27" s="34" t="s">
        <v>102</v>
      </c>
    </row>
    <row r="28" spans="2:31" ht="21.6" customHeight="1" x14ac:dyDescent="0.25">
      <c r="B28" s="31">
        <f t="shared" si="18"/>
        <v>8.25</v>
      </c>
      <c r="C28" s="32">
        <f>'[2]DATOS GENERALES'!$F$56/MATRICES!B28</f>
        <v>2.9090909090909092</v>
      </c>
      <c r="E28" s="31">
        <f t="shared" si="19"/>
        <v>8.25</v>
      </c>
      <c r="F28" s="32">
        <f>'[2]DATOS GENERALES'!$F$57/MATRICES!E28</f>
        <v>4.8484848484848486</v>
      </c>
      <c r="H28" s="31">
        <f t="shared" si="16"/>
        <v>8.25</v>
      </c>
      <c r="I28" s="32">
        <f>'[2]DATOS GENERALES'!$F$58/MATRICES!H28</f>
        <v>7.7575757575757578</v>
      </c>
      <c r="N28" s="37"/>
      <c r="O28" s="34" t="s">
        <v>103</v>
      </c>
    </row>
    <row r="29" spans="2:31" ht="21.6" customHeight="1" x14ac:dyDescent="0.25">
      <c r="B29" s="31">
        <f t="shared" si="18"/>
        <v>8.5</v>
      </c>
      <c r="C29" s="32">
        <f>'[2]DATOS GENERALES'!$F$56/MATRICES!B29</f>
        <v>2.8235294117647061</v>
      </c>
      <c r="E29" s="31">
        <f t="shared" si="19"/>
        <v>8.5</v>
      </c>
      <c r="F29" s="32">
        <f>'[2]DATOS GENERALES'!$F$57/MATRICES!E29</f>
        <v>4.7058823529411766</v>
      </c>
      <c r="H29" s="31">
        <f t="shared" si="16"/>
        <v>8.5</v>
      </c>
      <c r="I29" s="32">
        <f>'[2]DATOS GENERALES'!$F$58/MATRICES!H29</f>
        <v>7.5294117647058822</v>
      </c>
    </row>
    <row r="30" spans="2:31" ht="21.6" customHeight="1" x14ac:dyDescent="0.25">
      <c r="B30" s="31">
        <f t="shared" si="18"/>
        <v>8.75</v>
      </c>
      <c r="C30" s="32">
        <f>'[2]DATOS GENERALES'!$F$56/MATRICES!B30</f>
        <v>2.7428571428571429</v>
      </c>
      <c r="E30" s="31">
        <f t="shared" si="19"/>
        <v>8.75</v>
      </c>
      <c r="F30" s="32">
        <f>'[2]DATOS GENERALES'!$F$57/MATRICES!E30</f>
        <v>4.5714285714285712</v>
      </c>
      <c r="H30" s="31">
        <f t="shared" si="16"/>
        <v>8.75</v>
      </c>
      <c r="I30" s="32">
        <f>'[2]DATOS GENERALES'!$F$58/MATRICES!H30</f>
        <v>7.3142857142857141</v>
      </c>
    </row>
    <row r="31" spans="2:31" ht="21.6" customHeight="1" x14ac:dyDescent="0.25">
      <c r="B31" s="31">
        <f t="shared" si="18"/>
        <v>9</v>
      </c>
      <c r="C31" s="32">
        <f>'[2]DATOS GENERALES'!$F$56/MATRICES!B31</f>
        <v>2.6666666666666665</v>
      </c>
      <c r="E31" s="31">
        <f t="shared" si="19"/>
        <v>9</v>
      </c>
      <c r="F31" s="32">
        <f>'[2]DATOS GENERALES'!$F$57/MATRICES!E31</f>
        <v>4.4444444444444446</v>
      </c>
      <c r="H31" s="31">
        <f t="shared" si="16"/>
        <v>9</v>
      </c>
      <c r="I31" s="32">
        <f>'[2]DATOS GENERALES'!$F$58/MATRICES!H31</f>
        <v>7.1111111111111107</v>
      </c>
    </row>
    <row r="32" spans="2:31" ht="21.6" customHeight="1" x14ac:dyDescent="0.25">
      <c r="B32" s="31">
        <f t="shared" si="18"/>
        <v>9.25</v>
      </c>
      <c r="C32" s="32">
        <f>'[2]DATOS GENERALES'!$F$56/MATRICES!B32</f>
        <v>2.5945945945945947</v>
      </c>
      <c r="E32" s="31">
        <f t="shared" si="19"/>
        <v>9.25</v>
      </c>
      <c r="F32" s="32">
        <f>'[2]DATOS GENERALES'!$F$57/MATRICES!E32</f>
        <v>4.3243243243243246</v>
      </c>
      <c r="H32" s="31">
        <f t="shared" si="16"/>
        <v>9.25</v>
      </c>
      <c r="I32" s="32">
        <f>'[2]DATOS GENERALES'!$F$58/MATRICES!H32</f>
        <v>6.9189189189189193</v>
      </c>
    </row>
    <row r="33" spans="2:9" ht="21.6" customHeight="1" x14ac:dyDescent="0.25">
      <c r="B33" s="31">
        <f t="shared" si="18"/>
        <v>9.5</v>
      </c>
      <c r="C33" s="32">
        <f>'[2]DATOS GENERALES'!$F$56/MATRICES!B33</f>
        <v>2.5263157894736841</v>
      </c>
      <c r="E33" s="31">
        <f t="shared" si="19"/>
        <v>9.5</v>
      </c>
      <c r="F33" s="32">
        <f>'[2]DATOS GENERALES'!$F$57/MATRICES!E33</f>
        <v>4.2105263157894735</v>
      </c>
      <c r="H33" s="31">
        <f t="shared" si="16"/>
        <v>9.5</v>
      </c>
      <c r="I33" s="32">
        <f>'[2]DATOS GENERALES'!$F$58/MATRICES!H33</f>
        <v>6.7368421052631575</v>
      </c>
    </row>
    <row r="34" spans="2:9" ht="21.6" customHeight="1" x14ac:dyDescent="0.25">
      <c r="B34" s="31">
        <f t="shared" si="18"/>
        <v>9.75</v>
      </c>
      <c r="C34" s="32">
        <f>'[2]DATOS GENERALES'!$F$56/MATRICES!B34</f>
        <v>2.4615384615384617</v>
      </c>
      <c r="E34" s="31">
        <f t="shared" si="19"/>
        <v>9.75</v>
      </c>
      <c r="F34" s="32">
        <f>'[2]DATOS GENERALES'!$F$57/MATRICES!E34</f>
        <v>4.1025641025641022</v>
      </c>
      <c r="H34" s="31">
        <f t="shared" si="16"/>
        <v>9.75</v>
      </c>
      <c r="I34" s="32">
        <f>'[2]DATOS GENERALES'!$F$58/MATRICES!H34</f>
        <v>6.5641025641025639</v>
      </c>
    </row>
    <row r="35" spans="2:9" ht="21.6" customHeight="1" x14ac:dyDescent="0.25">
      <c r="B35" s="31">
        <f t="shared" si="18"/>
        <v>10</v>
      </c>
      <c r="C35" s="32">
        <f>'[2]DATOS GENERALES'!$F$56/MATRICES!B35</f>
        <v>2.4</v>
      </c>
      <c r="E35" s="31">
        <f t="shared" si="19"/>
        <v>10</v>
      </c>
      <c r="F35" s="32">
        <f>'[2]DATOS GENERALES'!$F$57/MATRICES!E35</f>
        <v>4</v>
      </c>
      <c r="H35" s="31">
        <f t="shared" si="16"/>
        <v>10</v>
      </c>
      <c r="I35" s="32">
        <f>'[2]DATOS GENERALES'!$F$58/MATRICES!H35</f>
        <v>6.4</v>
      </c>
    </row>
    <row r="36" spans="2:9" ht="21.6" customHeight="1" x14ac:dyDescent="0.25">
      <c r="B36" s="31">
        <f t="shared" si="18"/>
        <v>10.25</v>
      </c>
      <c r="C36" s="32">
        <f>'[2]DATOS GENERALES'!$F$56/MATRICES!B36</f>
        <v>2.3414634146341462</v>
      </c>
      <c r="E36" s="31">
        <f t="shared" si="19"/>
        <v>10.25</v>
      </c>
      <c r="F36" s="32">
        <f>'[2]DATOS GENERALES'!$F$57/MATRICES!E36</f>
        <v>3.9024390243902438</v>
      </c>
      <c r="H36" s="31">
        <f t="shared" si="16"/>
        <v>10.25</v>
      </c>
      <c r="I36" s="32">
        <f>'[2]DATOS GENERALES'!$F$58/MATRICES!H36</f>
        <v>6.2439024390243905</v>
      </c>
    </row>
    <row r="37" spans="2:9" ht="21.6" customHeight="1" x14ac:dyDescent="0.25">
      <c r="B37" s="31">
        <f t="shared" si="18"/>
        <v>10.5</v>
      </c>
      <c r="C37" s="32">
        <f>'[2]DATOS GENERALES'!$F$56/MATRICES!B37</f>
        <v>2.2857142857142856</v>
      </c>
      <c r="E37" s="31">
        <f t="shared" si="19"/>
        <v>10.5</v>
      </c>
      <c r="F37" s="32">
        <f>'[2]DATOS GENERALES'!$F$57/MATRICES!E37</f>
        <v>3.8095238095238093</v>
      </c>
      <c r="H37" s="31">
        <f t="shared" si="16"/>
        <v>10.5</v>
      </c>
      <c r="I37" s="32">
        <f>'[2]DATOS GENERALES'!$F$58/MATRICES!H37</f>
        <v>6.0952380952380949</v>
      </c>
    </row>
    <row r="38" spans="2:9" ht="21.6" customHeight="1" x14ac:dyDescent="0.25">
      <c r="B38" s="31">
        <f t="shared" si="18"/>
        <v>10.75</v>
      </c>
      <c r="C38" s="32">
        <f>'[2]DATOS GENERALES'!$F$56/MATRICES!B38</f>
        <v>2.2325581395348837</v>
      </c>
      <c r="E38" s="31">
        <f t="shared" si="19"/>
        <v>10.75</v>
      </c>
      <c r="F38" s="32">
        <f>'[2]DATOS GENERALES'!$F$57/MATRICES!E38</f>
        <v>3.7209302325581395</v>
      </c>
      <c r="H38" s="31">
        <f t="shared" si="16"/>
        <v>10.75</v>
      </c>
      <c r="I38" s="32">
        <f>'[2]DATOS GENERALES'!$F$58/MATRICES!H38</f>
        <v>5.9534883720930232</v>
      </c>
    </row>
    <row r="39" spans="2:9" ht="21.6" customHeight="1" x14ac:dyDescent="0.25">
      <c r="B39" s="31">
        <f t="shared" si="18"/>
        <v>11</v>
      </c>
      <c r="C39" s="32">
        <f>'[2]DATOS GENERALES'!$F$56/MATRICES!B39</f>
        <v>2.1818181818181817</v>
      </c>
      <c r="E39" s="31">
        <f t="shared" si="19"/>
        <v>11</v>
      </c>
      <c r="F39" s="32">
        <f>'[2]DATOS GENERALES'!$F$57/MATRICES!E39</f>
        <v>3.6363636363636362</v>
      </c>
      <c r="H39" s="31">
        <f t="shared" si="16"/>
        <v>11</v>
      </c>
      <c r="I39" s="32">
        <f>'[2]DATOS GENERALES'!$F$58/MATRICES!H39</f>
        <v>5.8181818181818183</v>
      </c>
    </row>
    <row r="40" spans="2:9" ht="21.6" customHeight="1" x14ac:dyDescent="0.25">
      <c r="B40" s="31">
        <f t="shared" si="18"/>
        <v>11.25</v>
      </c>
      <c r="C40" s="32">
        <f>'[2]DATOS GENERALES'!$F$56/MATRICES!B40</f>
        <v>2.1333333333333333</v>
      </c>
      <c r="E40" s="31">
        <f t="shared" si="19"/>
        <v>11.25</v>
      </c>
      <c r="F40" s="32">
        <f>'[2]DATOS GENERALES'!$F$57/MATRICES!E40</f>
        <v>3.5555555555555554</v>
      </c>
      <c r="H40" s="31">
        <f t="shared" si="16"/>
        <v>11.25</v>
      </c>
      <c r="I40" s="32">
        <f>'[2]DATOS GENERALES'!$F$58/MATRICES!H40</f>
        <v>5.6888888888888891</v>
      </c>
    </row>
    <row r="41" spans="2:9" ht="21.6" customHeight="1" x14ac:dyDescent="0.25">
      <c r="B41" s="31">
        <f t="shared" si="18"/>
        <v>11.5</v>
      </c>
      <c r="C41" s="32">
        <f>'[2]DATOS GENERALES'!$F$56/MATRICES!B41</f>
        <v>2.0869565217391304</v>
      </c>
      <c r="E41" s="31">
        <f t="shared" si="19"/>
        <v>11.5</v>
      </c>
      <c r="F41" s="32">
        <f>'[2]DATOS GENERALES'!$F$57/MATRICES!E41</f>
        <v>3.4782608695652173</v>
      </c>
      <c r="H41" s="31">
        <f t="shared" si="16"/>
        <v>11.5</v>
      </c>
      <c r="I41" s="32">
        <f>'[2]DATOS GENERALES'!$F$58/MATRICES!H41</f>
        <v>5.5652173913043477</v>
      </c>
    </row>
    <row r="42" spans="2:9" ht="21.6" customHeight="1" x14ac:dyDescent="0.25">
      <c r="B42" s="31">
        <f t="shared" si="18"/>
        <v>11.75</v>
      </c>
      <c r="C42" s="32">
        <f>'[2]DATOS GENERALES'!$F$56/MATRICES!B42</f>
        <v>2.0425531914893615</v>
      </c>
      <c r="E42" s="31">
        <f t="shared" si="19"/>
        <v>11.75</v>
      </c>
      <c r="F42" s="32">
        <f>'[2]DATOS GENERALES'!$F$57/MATRICES!E42</f>
        <v>3.4042553191489362</v>
      </c>
      <c r="H42" s="31">
        <f t="shared" si="16"/>
        <v>11.75</v>
      </c>
      <c r="I42" s="32">
        <f>'[2]DATOS GENERALES'!$F$58/MATRICES!H42</f>
        <v>5.4468085106382977</v>
      </c>
    </row>
    <row r="43" spans="2:9" ht="21.6" customHeight="1" x14ac:dyDescent="0.25">
      <c r="B43" s="31">
        <f t="shared" si="18"/>
        <v>12</v>
      </c>
      <c r="C43" s="32">
        <f>'[2]DATOS GENERALES'!$F$56/MATRICES!B43</f>
        <v>2</v>
      </c>
      <c r="E43" s="31">
        <f t="shared" si="19"/>
        <v>12</v>
      </c>
      <c r="F43" s="32">
        <f>'[2]DATOS GENERALES'!$F$57/MATRICES!E43</f>
        <v>3.3333333333333335</v>
      </c>
      <c r="H43" s="31">
        <f t="shared" si="16"/>
        <v>12</v>
      </c>
      <c r="I43" s="32">
        <f>'[2]DATOS GENERALES'!$F$58/MATRICES!H43</f>
        <v>5.333333333333333</v>
      </c>
    </row>
    <row r="44" spans="2:9" ht="21.6" customHeight="1" x14ac:dyDescent="0.25">
      <c r="B44" s="31">
        <f t="shared" si="18"/>
        <v>12.25</v>
      </c>
      <c r="C44" s="32">
        <f>'[2]DATOS GENERALES'!$F$56/MATRICES!B44</f>
        <v>1.9591836734693877</v>
      </c>
      <c r="E44" s="31">
        <f t="shared" si="19"/>
        <v>12.25</v>
      </c>
      <c r="F44" s="32">
        <f>'[2]DATOS GENERALES'!$F$57/MATRICES!E44</f>
        <v>3.2653061224489797</v>
      </c>
      <c r="H44" s="31">
        <f t="shared" si="16"/>
        <v>12.25</v>
      </c>
      <c r="I44" s="32">
        <f>'[2]DATOS GENERALES'!$F$58/MATRICES!H44</f>
        <v>5.2244897959183669</v>
      </c>
    </row>
    <row r="45" spans="2:9" ht="21.6" customHeight="1" x14ac:dyDescent="0.25">
      <c r="B45" s="31">
        <f t="shared" si="18"/>
        <v>12.5</v>
      </c>
      <c r="C45" s="32">
        <f>'[2]DATOS GENERALES'!$F$56/MATRICES!B45</f>
        <v>1.92</v>
      </c>
      <c r="E45" s="31">
        <f t="shared" si="19"/>
        <v>12.5</v>
      </c>
      <c r="F45" s="32">
        <f>'[2]DATOS GENERALES'!$F$57/MATRICES!E45</f>
        <v>3.2</v>
      </c>
      <c r="H45" s="31">
        <f t="shared" si="16"/>
        <v>12.5</v>
      </c>
      <c r="I45" s="32">
        <f>'[2]DATOS GENERALES'!$F$58/MATRICES!H45</f>
        <v>5.12</v>
      </c>
    </row>
    <row r="46" spans="2:9" ht="21.6" customHeight="1" x14ac:dyDescent="0.25">
      <c r="B46" s="31">
        <f t="shared" si="18"/>
        <v>12.75</v>
      </c>
      <c r="C46" s="32">
        <f>'[2]DATOS GENERALES'!$F$56/MATRICES!B46</f>
        <v>1.8823529411764706</v>
      </c>
      <c r="E46" s="31">
        <f t="shared" si="19"/>
        <v>12.75</v>
      </c>
      <c r="F46" s="32">
        <f>'[2]DATOS GENERALES'!$F$57/MATRICES!E46</f>
        <v>3.1372549019607843</v>
      </c>
      <c r="H46" s="31">
        <f t="shared" si="16"/>
        <v>12.75</v>
      </c>
      <c r="I46" s="32">
        <f>'[2]DATOS GENERALES'!$F$58/MATRICES!H46</f>
        <v>5.0196078431372548</v>
      </c>
    </row>
    <row r="47" spans="2:9" ht="21.6" customHeight="1" x14ac:dyDescent="0.25">
      <c r="B47" s="31">
        <f t="shared" si="18"/>
        <v>13</v>
      </c>
      <c r="C47" s="32">
        <f>'[2]DATOS GENERALES'!$F$56/MATRICES!B47</f>
        <v>1.8461538461538463</v>
      </c>
      <c r="E47" s="31">
        <f t="shared" si="19"/>
        <v>13</v>
      </c>
      <c r="F47" s="32">
        <f>'[2]DATOS GENERALES'!$F$57/MATRICES!E47</f>
        <v>3.0769230769230771</v>
      </c>
      <c r="H47" s="31">
        <f t="shared" si="16"/>
        <v>13</v>
      </c>
      <c r="I47" s="32">
        <f>'[2]DATOS GENERALES'!$F$58/MATRICES!H47</f>
        <v>4.9230769230769234</v>
      </c>
    </row>
    <row r="48" spans="2:9" ht="21.6" customHeight="1" x14ac:dyDescent="0.25">
      <c r="B48" s="31">
        <f t="shared" si="18"/>
        <v>13.25</v>
      </c>
      <c r="C48" s="32">
        <f>'[2]DATOS GENERALES'!$F$56/MATRICES!B48</f>
        <v>1.8113207547169812</v>
      </c>
      <c r="E48" s="31">
        <f t="shared" si="19"/>
        <v>13.25</v>
      </c>
      <c r="F48" s="32">
        <f>'[2]DATOS GENERALES'!$F$57/MATRICES!E48</f>
        <v>3.0188679245283021</v>
      </c>
      <c r="H48" s="31">
        <f t="shared" si="16"/>
        <v>13.25</v>
      </c>
      <c r="I48" s="32">
        <f>'[2]DATOS GENERALES'!$F$58/MATRICES!H48</f>
        <v>4.8301886792452828</v>
      </c>
    </row>
    <row r="49" spans="2:9" ht="21.6" customHeight="1" x14ac:dyDescent="0.25">
      <c r="B49" s="31">
        <f t="shared" si="18"/>
        <v>13.5</v>
      </c>
      <c r="C49" s="32">
        <f>'[2]DATOS GENERALES'!$F$56/MATRICES!B49</f>
        <v>1.7777777777777777</v>
      </c>
      <c r="E49" s="31">
        <f t="shared" si="19"/>
        <v>13.5</v>
      </c>
      <c r="F49" s="32">
        <f>'[2]DATOS GENERALES'!$F$57/MATRICES!E49</f>
        <v>2.9629629629629628</v>
      </c>
      <c r="H49" s="31">
        <f t="shared" si="16"/>
        <v>13.5</v>
      </c>
      <c r="I49" s="32">
        <f>'[2]DATOS GENERALES'!$F$58/MATRICES!H49</f>
        <v>4.7407407407407405</v>
      </c>
    </row>
    <row r="50" spans="2:9" ht="21.6" customHeight="1" x14ac:dyDescent="0.25">
      <c r="B50" s="31">
        <f t="shared" si="18"/>
        <v>13.75</v>
      </c>
      <c r="C50" s="32">
        <f>'[2]DATOS GENERALES'!$F$56/MATRICES!B50</f>
        <v>1.7454545454545454</v>
      </c>
      <c r="E50" s="31">
        <f t="shared" si="19"/>
        <v>13.75</v>
      </c>
      <c r="F50" s="32">
        <f>'[2]DATOS GENERALES'!$F$57/MATRICES!E50</f>
        <v>2.9090909090909092</v>
      </c>
      <c r="H50" s="31">
        <f t="shared" si="16"/>
        <v>13.75</v>
      </c>
      <c r="I50" s="32">
        <f>'[2]DATOS GENERALES'!$F$58/MATRICES!H50</f>
        <v>4.6545454545454543</v>
      </c>
    </row>
    <row r="51" spans="2:9" ht="21.6" customHeight="1" x14ac:dyDescent="0.25">
      <c r="B51" s="31"/>
      <c r="C51" s="32"/>
      <c r="E51" s="31"/>
      <c r="F51" s="32"/>
      <c r="H51" s="31"/>
      <c r="I51" s="32"/>
    </row>
  </sheetData>
  <sheetProtection algorithmName="SHA-512" hashValue="W4TpndZKpGqQT4wweqZ6rCcEw6/2pRXAEHIp9gcfdv0U9zTcrHObKcIjGqZDXGEve6e0QDpn9fx6FULDrhNkzg==" saltValue="Xc39fUVieu/HexE/RrSHEw==" spinCount="100000" sheet="1" scenarios="1" formatCells="0" formatRows="0" autoFilter="0"/>
  <autoFilter ref="M2:R10" xr:uid="{00000000-0009-0000-0000-000003000000}"/>
  <mergeCells count="4">
    <mergeCell ref="T1:V1"/>
    <mergeCell ref="W1:Y1"/>
    <mergeCell ref="Z1:AB1"/>
    <mergeCell ref="AC1:A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EC14-26F2-41AF-9AB5-6F446F7D90E6}">
  <sheetPr codeName="Hoja4">
    <tabColor rgb="FFFF9999"/>
  </sheetPr>
  <dimension ref="B1:AC13"/>
  <sheetViews>
    <sheetView showGridLines="0" workbookViewId="0">
      <selection activeCell="H4" sqref="H4:H9"/>
    </sheetView>
  </sheetViews>
  <sheetFormatPr baseColWidth="10" defaultColWidth="11.5703125" defaultRowHeight="20.45" customHeight="1" x14ac:dyDescent="0.25"/>
  <cols>
    <col min="1" max="1" width="2.28515625" style="1" customWidth="1"/>
    <col min="2" max="5" width="5.5703125" style="1" customWidth="1"/>
    <col min="6" max="6" width="4" style="2" customWidth="1"/>
    <col min="7" max="7" width="11.5703125" style="2"/>
    <col min="8" max="16384" width="11.5703125" style="1"/>
  </cols>
  <sheetData>
    <row r="1" spans="2:29" ht="12" customHeight="1" thickBot="1" x14ac:dyDescent="0.3"/>
    <row r="2" spans="2:29" ht="28.9" customHeight="1" thickBot="1" x14ac:dyDescent="0.3">
      <c r="H2" s="296" t="s">
        <v>96</v>
      </c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8"/>
    </row>
    <row r="3" spans="2:29" ht="20.45" customHeight="1" thickBot="1" x14ac:dyDescent="0.3">
      <c r="G3" s="239" t="s">
        <v>95</v>
      </c>
      <c r="H3" s="229" t="s">
        <v>66</v>
      </c>
      <c r="I3" s="230" t="s">
        <v>67</v>
      </c>
      <c r="J3" s="230" t="s">
        <v>68</v>
      </c>
      <c r="K3" s="230" t="s">
        <v>69</v>
      </c>
      <c r="L3" s="230" t="s">
        <v>70</v>
      </c>
      <c r="M3" s="230" t="s">
        <v>71</v>
      </c>
      <c r="N3" s="230" t="s">
        <v>72</v>
      </c>
      <c r="O3" s="230" t="s">
        <v>73</v>
      </c>
      <c r="P3" s="230" t="s">
        <v>74</v>
      </c>
      <c r="Q3" s="230" t="s">
        <v>75</v>
      </c>
      <c r="R3" s="230" t="s">
        <v>76</v>
      </c>
      <c r="S3" s="230" t="s">
        <v>77</v>
      </c>
      <c r="T3" s="230" t="s">
        <v>78</v>
      </c>
      <c r="U3" s="230" t="s">
        <v>79</v>
      </c>
      <c r="V3" s="230" t="s">
        <v>80</v>
      </c>
      <c r="W3" s="230" t="s">
        <v>81</v>
      </c>
      <c r="X3" s="230" t="s">
        <v>82</v>
      </c>
      <c r="Y3" s="230" t="s">
        <v>83</v>
      </c>
      <c r="Z3" s="230" t="s">
        <v>84</v>
      </c>
      <c r="AA3" s="231" t="s">
        <v>85</v>
      </c>
      <c r="AB3" s="228"/>
      <c r="AC3" s="228"/>
    </row>
    <row r="4" spans="2:29" ht="20.45" customHeight="1" x14ac:dyDescent="0.25">
      <c r="B4" s="4">
        <f>DATOS!$F$31</f>
        <v>24</v>
      </c>
      <c r="C4" s="4">
        <f>DATOS!$F$32-DATOS!$F$31</f>
        <v>16</v>
      </c>
      <c r="D4" s="4">
        <f>DATOS!$F$33-DATOS!$F$32</f>
        <v>24</v>
      </c>
      <c r="E4" s="4">
        <f>DATOS!$F$34-DATOS!$F$33</f>
        <v>36</v>
      </c>
      <c r="F4" s="5">
        <v>1</v>
      </c>
      <c r="G4" s="238">
        <v>44620</v>
      </c>
      <c r="H4" s="232">
        <v>80</v>
      </c>
      <c r="I4" s="25">
        <v>84</v>
      </c>
      <c r="J4" s="25">
        <v>66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55"/>
    </row>
    <row r="5" spans="2:29" ht="20.45" customHeight="1" x14ac:dyDescent="0.25">
      <c r="B5" s="4">
        <f>DATOS!$F$31</f>
        <v>24</v>
      </c>
      <c r="C5" s="4">
        <f>DATOS!$F$32-DATOS!$F$31</f>
        <v>16</v>
      </c>
      <c r="D5" s="4">
        <f>DATOS!$F$33-DATOS!$F$32</f>
        <v>24</v>
      </c>
      <c r="E5" s="4">
        <f>DATOS!$F$34-DATOS!$F$33</f>
        <v>36</v>
      </c>
      <c r="F5" s="5">
        <f>F4+1</f>
        <v>2</v>
      </c>
      <c r="G5" s="235">
        <v>44681</v>
      </c>
      <c r="H5" s="233">
        <v>75</v>
      </c>
      <c r="I5" s="6">
        <v>72</v>
      </c>
      <c r="J5" s="6">
        <v>66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6"/>
    </row>
    <row r="6" spans="2:29" ht="20.45" customHeight="1" x14ac:dyDescent="0.25">
      <c r="B6" s="4">
        <f>DATOS!$F$31</f>
        <v>24</v>
      </c>
      <c r="C6" s="4">
        <f>DATOS!$F$32-DATOS!$F$31</f>
        <v>16</v>
      </c>
      <c r="D6" s="4">
        <f>DATOS!$F$33-DATOS!$F$32</f>
        <v>24</v>
      </c>
      <c r="E6" s="4">
        <f>DATOS!$F$34-DATOS!$F$33</f>
        <v>36</v>
      </c>
      <c r="F6" s="5">
        <f t="shared" ref="F6:F12" si="0">F5+1</f>
        <v>3</v>
      </c>
      <c r="G6" s="235">
        <v>44742</v>
      </c>
      <c r="H6" s="233">
        <v>50</v>
      </c>
      <c r="I6" s="6">
        <v>58</v>
      </c>
      <c r="J6" s="6">
        <v>50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56"/>
    </row>
    <row r="7" spans="2:29" ht="20.45" customHeight="1" x14ac:dyDescent="0.25">
      <c r="B7" s="4">
        <f>DATOS!$F$31</f>
        <v>24</v>
      </c>
      <c r="C7" s="4">
        <f>DATOS!$F$32-DATOS!$F$31</f>
        <v>16</v>
      </c>
      <c r="D7" s="4">
        <f>DATOS!$F$33-DATOS!$F$32</f>
        <v>24</v>
      </c>
      <c r="E7" s="4">
        <f>DATOS!$F$34-DATOS!$F$33</f>
        <v>36</v>
      </c>
      <c r="F7" s="5">
        <f t="shared" si="0"/>
        <v>4</v>
      </c>
      <c r="G7" s="235">
        <v>44804</v>
      </c>
      <c r="H7" s="233">
        <v>25</v>
      </c>
      <c r="I7" s="6">
        <v>75</v>
      </c>
      <c r="J7" s="6">
        <v>72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56"/>
    </row>
    <row r="8" spans="2:29" ht="20.45" customHeight="1" x14ac:dyDescent="0.25">
      <c r="B8" s="4">
        <f>DATOS!$F$31</f>
        <v>24</v>
      </c>
      <c r="C8" s="4">
        <f>DATOS!$F$32-DATOS!$F$31</f>
        <v>16</v>
      </c>
      <c r="D8" s="4">
        <f>DATOS!$F$33-DATOS!$F$32</f>
        <v>24</v>
      </c>
      <c r="E8" s="4">
        <f>DATOS!$F$34-DATOS!$F$33</f>
        <v>36</v>
      </c>
      <c r="F8" s="5">
        <f t="shared" si="0"/>
        <v>5</v>
      </c>
      <c r="G8" s="235">
        <v>44865</v>
      </c>
      <c r="H8" s="233">
        <v>0</v>
      </c>
      <c r="I8" s="6">
        <v>50</v>
      </c>
      <c r="J8" s="6">
        <v>35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6"/>
    </row>
    <row r="9" spans="2:29" ht="20.45" customHeight="1" x14ac:dyDescent="0.25">
      <c r="B9" s="4">
        <f>DATOS!$F$31</f>
        <v>24</v>
      </c>
      <c r="C9" s="4">
        <f>DATOS!$F$32-DATOS!$F$31</f>
        <v>16</v>
      </c>
      <c r="D9" s="4">
        <f>DATOS!$F$33-DATOS!$F$32</f>
        <v>24</v>
      </c>
      <c r="E9" s="4">
        <f>DATOS!$F$34-DATOS!$F$33</f>
        <v>36</v>
      </c>
      <c r="F9" s="5">
        <f t="shared" si="0"/>
        <v>6</v>
      </c>
      <c r="G9" s="235">
        <v>44926</v>
      </c>
      <c r="H9" s="233">
        <v>0</v>
      </c>
      <c r="I9" s="6">
        <v>32</v>
      </c>
      <c r="J9" s="6">
        <v>40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56"/>
    </row>
    <row r="10" spans="2:29" ht="20.45" customHeight="1" x14ac:dyDescent="0.25">
      <c r="B10" s="4">
        <f>DATOS!$F$31</f>
        <v>24</v>
      </c>
      <c r="C10" s="4">
        <f>DATOS!$F$32-DATOS!$F$31</f>
        <v>16</v>
      </c>
      <c r="D10" s="4">
        <f>DATOS!$F$33-DATOS!$F$32</f>
        <v>24</v>
      </c>
      <c r="E10" s="4">
        <f>DATOS!$F$34-DATOS!$F$33</f>
        <v>36</v>
      </c>
      <c r="F10" s="5">
        <f t="shared" si="0"/>
        <v>7</v>
      </c>
      <c r="G10" s="236"/>
      <c r="H10" s="23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56"/>
    </row>
    <row r="11" spans="2:29" ht="20.45" customHeight="1" x14ac:dyDescent="0.25">
      <c r="B11" s="4">
        <f>DATOS!$F$31</f>
        <v>24</v>
      </c>
      <c r="C11" s="4">
        <f>DATOS!$F$32-DATOS!$F$31</f>
        <v>16</v>
      </c>
      <c r="D11" s="4">
        <f>DATOS!$F$33-DATOS!$F$32</f>
        <v>24</v>
      </c>
      <c r="E11" s="4">
        <f>DATOS!$F$34-DATOS!$F$33</f>
        <v>36</v>
      </c>
      <c r="F11" s="5">
        <f t="shared" si="0"/>
        <v>8</v>
      </c>
      <c r="G11" s="236"/>
      <c r="H11" s="233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56"/>
    </row>
    <row r="12" spans="2:29" ht="20.45" customHeight="1" x14ac:dyDescent="0.25">
      <c r="B12" s="4">
        <f>DATOS!$F$31</f>
        <v>24</v>
      </c>
      <c r="C12" s="4">
        <f>DATOS!$F$32-DATOS!$F$31</f>
        <v>16</v>
      </c>
      <c r="D12" s="4">
        <f>DATOS!$F$33-DATOS!$F$32</f>
        <v>24</v>
      </c>
      <c r="E12" s="4">
        <f>DATOS!$F$34-DATOS!$F$33</f>
        <v>36</v>
      </c>
      <c r="F12" s="5">
        <f t="shared" si="0"/>
        <v>9</v>
      </c>
      <c r="G12" s="236"/>
      <c r="H12" s="233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56"/>
    </row>
    <row r="13" spans="2:29" ht="20.45" customHeight="1" thickBot="1" x14ac:dyDescent="0.3">
      <c r="B13" s="4">
        <f>DATOS!$F$31</f>
        <v>24</v>
      </c>
      <c r="C13" s="4">
        <f>DATOS!$F$32-DATOS!$F$31</f>
        <v>16</v>
      </c>
      <c r="D13" s="4">
        <f>DATOS!$F$33-DATOS!$F$32</f>
        <v>24</v>
      </c>
      <c r="E13" s="4">
        <f>DATOS!$F$34-DATOS!$F$33</f>
        <v>36</v>
      </c>
      <c r="F13" s="5">
        <f>F12+1</f>
        <v>10</v>
      </c>
      <c r="G13" s="237"/>
      <c r="H13" s="23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7"/>
    </row>
  </sheetData>
  <sheetProtection algorithmName="SHA-512" hashValue="P8oV0E0de7NalspUFvzz2ttfmgvqDQ11dxZjlf/7Pq//lq+oyAprS4M9I0wwLxOn3kn9QUEeTnlpl62oVMbwnw==" saltValue="YTJqXMc4eVhyhsd98GmbUA==" spinCount="100000" sheet="1" scenarios="1" formatCells="0" formatColumns="0" insertColumns="0" autoFilter="0"/>
  <mergeCells count="1">
    <mergeCell ref="H2:AA2"/>
  </mergeCells>
  <phoneticPr fontId="2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theme="7" tint="0.59999389629810485"/>
  </sheetPr>
  <dimension ref="B1:AI95"/>
  <sheetViews>
    <sheetView showGridLines="0" tabSelected="1" view="pageBreakPreview" zoomScaleNormal="50" zoomScaleSheetLayoutView="100" workbookViewId="0">
      <selection activeCell="B96" sqref="B96"/>
    </sheetView>
  </sheetViews>
  <sheetFormatPr baseColWidth="10" defaultColWidth="10.28515625" defaultRowHeight="22.15" customHeight="1" x14ac:dyDescent="0.25"/>
  <cols>
    <col min="1" max="1" width="2.7109375" style="129" customWidth="1"/>
    <col min="2" max="2" width="7.5703125" style="129" customWidth="1"/>
    <col min="3" max="4" width="5.140625" style="129" customWidth="1"/>
    <col min="5" max="5" width="5.85546875" style="129" customWidth="1"/>
    <col min="6" max="6" width="17.7109375" style="129" customWidth="1"/>
    <col min="7" max="7" width="18" style="129" customWidth="1"/>
    <col min="8" max="8" width="19.7109375" style="129" customWidth="1"/>
    <col min="9" max="9" width="20.7109375" style="129" customWidth="1"/>
    <col min="10" max="10" width="13.85546875" style="129" customWidth="1"/>
    <col min="11" max="11" width="12.42578125" style="129" customWidth="1"/>
    <col min="12" max="13" width="17.140625" style="129" customWidth="1"/>
    <col min="14" max="14" width="27.7109375" style="129" customWidth="1"/>
    <col min="15" max="15" width="29" style="129" bestFit="1" customWidth="1"/>
    <col min="16" max="16" width="5.5703125" style="93" customWidth="1"/>
    <col min="17" max="17" width="12.5703125" style="249" customWidth="1"/>
    <col min="18" max="18" width="11.5703125" style="249" customWidth="1"/>
    <col min="19" max="19" width="10.85546875" style="249" customWidth="1"/>
    <col min="20" max="20" width="7.85546875" style="249" customWidth="1"/>
    <col min="21" max="21" width="13.28515625" style="249" customWidth="1"/>
    <col min="22" max="22" width="12.7109375" style="249" customWidth="1"/>
    <col min="23" max="23" width="14" style="249" customWidth="1"/>
    <col min="24" max="24" width="10.85546875" style="249" customWidth="1"/>
    <col min="25" max="35" width="10.28515625" style="249"/>
    <col min="36" max="16384" width="10.28515625" style="129"/>
  </cols>
  <sheetData>
    <row r="1" spans="2:35" ht="19.5" customHeight="1" thickBot="1" x14ac:dyDescent="0.3"/>
    <row r="2" spans="2:35" ht="22.5" customHeight="1" x14ac:dyDescent="0.25">
      <c r="B2" s="299"/>
      <c r="C2" s="300"/>
      <c r="D2" s="300"/>
      <c r="E2" s="300"/>
      <c r="F2" s="301"/>
      <c r="G2" s="308" t="s">
        <v>140</v>
      </c>
      <c r="H2" s="309"/>
      <c r="I2" s="309"/>
      <c r="J2" s="309"/>
      <c r="K2" s="309"/>
      <c r="L2" s="309"/>
      <c r="M2" s="310"/>
      <c r="N2" s="241" t="s">
        <v>148</v>
      </c>
      <c r="O2" s="242"/>
    </row>
    <row r="3" spans="2:35" ht="22.5" customHeight="1" x14ac:dyDescent="0.25">
      <c r="B3" s="302"/>
      <c r="C3" s="303"/>
      <c r="D3" s="303"/>
      <c r="E3" s="303"/>
      <c r="F3" s="304"/>
      <c r="G3" s="311"/>
      <c r="H3" s="312"/>
      <c r="I3" s="312"/>
      <c r="J3" s="312"/>
      <c r="K3" s="312"/>
      <c r="L3" s="312"/>
      <c r="M3" s="313"/>
      <c r="N3" s="243" t="s">
        <v>149</v>
      </c>
      <c r="O3" s="244"/>
    </row>
    <row r="4" spans="2:35" ht="22.5" customHeight="1" thickBot="1" x14ac:dyDescent="0.3">
      <c r="B4" s="305"/>
      <c r="C4" s="306"/>
      <c r="D4" s="306"/>
      <c r="E4" s="306"/>
      <c r="F4" s="307"/>
      <c r="G4" s="314"/>
      <c r="H4" s="315"/>
      <c r="I4" s="315"/>
      <c r="J4" s="315"/>
      <c r="K4" s="315"/>
      <c r="L4" s="315"/>
      <c r="M4" s="316"/>
      <c r="N4" s="245" t="s">
        <v>150</v>
      </c>
      <c r="O4" s="246"/>
      <c r="P4" s="131"/>
      <c r="Q4" s="250" t="s">
        <v>16</v>
      </c>
      <c r="S4" s="250" t="s">
        <v>12</v>
      </c>
    </row>
    <row r="5" spans="2:35" ht="8.4499999999999993" customHeight="1" x14ac:dyDescent="0.25">
      <c r="N5" s="133"/>
      <c r="O5" s="133"/>
      <c r="P5" s="131"/>
      <c r="Q5" s="250"/>
      <c r="S5" s="250"/>
    </row>
    <row r="6" spans="2:35" ht="25.9" customHeight="1" thickBot="1" x14ac:dyDescent="0.3">
      <c r="B6" s="134"/>
      <c r="C6" s="134" t="s">
        <v>142</v>
      </c>
      <c r="D6" s="134"/>
      <c r="E6" s="134"/>
      <c r="F6" s="134"/>
      <c r="H6" s="134"/>
      <c r="I6" s="134"/>
      <c r="J6" s="134"/>
      <c r="K6" s="134"/>
      <c r="L6" s="134"/>
      <c r="M6" s="134"/>
      <c r="Q6" s="250" t="s">
        <v>17</v>
      </c>
      <c r="S6" s="250" t="s">
        <v>14</v>
      </c>
    </row>
    <row r="7" spans="2:35" ht="30" customHeight="1" thickBot="1" x14ac:dyDescent="0.3">
      <c r="D7" s="129" t="s">
        <v>137</v>
      </c>
      <c r="H7" s="135"/>
      <c r="N7" s="130" t="str">
        <f ca="1">CELL("nombrearchivo",N7)</f>
        <v>D:\2. GxP\09. Documentación de Procesos\01. Documentos publicados 2025\Mar 07. Publicado\UM\[GDI-MAS-FM030-Ficha de Seguimiento de RyO v2.xlsx]R_1</v>
      </c>
      <c r="Q7" s="250" t="s">
        <v>18</v>
      </c>
      <c r="S7" s="250" t="s">
        <v>15</v>
      </c>
    </row>
    <row r="8" spans="2:35" ht="7.15" customHeight="1" thickBot="1" x14ac:dyDescent="0.3">
      <c r="N8" s="131">
        <f ca="1">SEARCH("]",N7)</f>
        <v>143</v>
      </c>
    </row>
    <row r="9" spans="2:35" ht="30" customHeight="1" thickBot="1" x14ac:dyDescent="0.3">
      <c r="D9" s="133" t="s">
        <v>146</v>
      </c>
      <c r="G9" s="133"/>
      <c r="H9" s="348"/>
      <c r="I9" s="349"/>
      <c r="J9" s="247"/>
      <c r="K9" s="247"/>
      <c r="N9" s="131">
        <f ca="1">LEN(N7)-SEARCH("]",N7)</f>
        <v>3</v>
      </c>
    </row>
    <row r="10" spans="2:35" s="70" customFormat="1" ht="6" customHeight="1" thickBot="1" x14ac:dyDescent="0.3">
      <c r="B10" s="129"/>
      <c r="D10" s="133"/>
      <c r="E10" s="129"/>
      <c r="F10" s="129"/>
      <c r="G10" s="133"/>
      <c r="H10" s="133"/>
      <c r="I10" s="133"/>
      <c r="J10" s="133"/>
      <c r="K10" s="133"/>
      <c r="N10" s="131" t="str">
        <f ca="1">RIGHT(N7,N9)</f>
        <v>R_1</v>
      </c>
      <c r="P10" s="136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</row>
    <row r="11" spans="2:35" ht="30" customHeight="1" thickBot="1" x14ac:dyDescent="0.3">
      <c r="D11" s="129" t="s">
        <v>147</v>
      </c>
      <c r="G11" s="93"/>
      <c r="H11" s="364"/>
      <c r="I11" s="365"/>
      <c r="J11" s="366"/>
      <c r="K11" s="248"/>
    </row>
    <row r="12" spans="2:35" ht="6.75" customHeight="1" thickBot="1" x14ac:dyDescent="0.3">
      <c r="G12" s="93"/>
      <c r="H12" s="93"/>
    </row>
    <row r="13" spans="2:35" ht="30" customHeight="1" thickBot="1" x14ac:dyDescent="0.3">
      <c r="D13" s="256" t="s">
        <v>156</v>
      </c>
      <c r="G13" s="93"/>
      <c r="H13" s="364"/>
      <c r="I13" s="365"/>
      <c r="J13" s="366"/>
    </row>
    <row r="14" spans="2:35" ht="6.75" customHeight="1" thickBot="1" x14ac:dyDescent="0.3">
      <c r="G14" s="93"/>
      <c r="H14" s="93"/>
    </row>
    <row r="15" spans="2:35" ht="30" customHeight="1" thickBot="1" x14ac:dyDescent="0.3">
      <c r="D15" s="129" t="s">
        <v>154</v>
      </c>
      <c r="G15" s="93"/>
      <c r="H15" s="376"/>
      <c r="I15" s="377"/>
      <c r="J15" s="378"/>
      <c r="P15" s="131" t="s">
        <v>64</v>
      </c>
    </row>
    <row r="16" spans="2:35" ht="6.75" customHeight="1" thickBot="1" x14ac:dyDescent="0.3">
      <c r="G16" s="93"/>
      <c r="H16" s="93"/>
      <c r="P16" s="131" t="s">
        <v>65</v>
      </c>
    </row>
    <row r="17" spans="2:23" ht="30" customHeight="1" thickBot="1" x14ac:dyDescent="0.3">
      <c r="D17" s="129" t="s">
        <v>155</v>
      </c>
      <c r="G17" s="93"/>
      <c r="H17" s="137" t="str">
        <f>IF(H7="","",VLOOKUP(H7,'REGISTRO DE RIESGOS'!G12:H31,2,FALSE))</f>
        <v/>
      </c>
      <c r="I17" s="138" t="str">
        <f>IF(H17="","",VLOOKUP(H17,DATOS!C39:F40,4,FALSE))</f>
        <v/>
      </c>
      <c r="P17" s="131"/>
    </row>
    <row r="18" spans="2:23" ht="12.6" customHeight="1" x14ac:dyDescent="0.25">
      <c r="G18" s="93"/>
      <c r="H18" s="93"/>
      <c r="P18" s="131"/>
    </row>
    <row r="19" spans="2:23" ht="28.9" customHeight="1" x14ac:dyDescent="0.25">
      <c r="C19" s="139" t="s">
        <v>143</v>
      </c>
      <c r="E19" s="133"/>
      <c r="F19" s="133"/>
      <c r="G19" s="133"/>
      <c r="H19" s="133"/>
      <c r="I19" s="140"/>
      <c r="P19" s="131"/>
    </row>
    <row r="20" spans="2:23" ht="12" customHeight="1" thickBot="1" x14ac:dyDescent="0.3">
      <c r="C20" s="139"/>
      <c r="E20" s="133"/>
      <c r="F20" s="133"/>
      <c r="G20" s="133"/>
      <c r="H20" s="133"/>
      <c r="I20" s="140"/>
    </row>
    <row r="21" spans="2:23" ht="51" customHeight="1" thickBot="1" x14ac:dyDescent="0.3">
      <c r="D21" s="133"/>
      <c r="E21" s="141" t="s">
        <v>32</v>
      </c>
      <c r="F21" s="141"/>
      <c r="G21" s="141"/>
      <c r="H21" s="141"/>
      <c r="I21" s="141"/>
      <c r="J21" s="142" t="s">
        <v>31</v>
      </c>
      <c r="K21" s="143" t="s">
        <v>33</v>
      </c>
      <c r="L21" s="97" t="s">
        <v>151</v>
      </c>
      <c r="M21" s="144" t="s">
        <v>128</v>
      </c>
      <c r="N21" s="145" t="s">
        <v>129</v>
      </c>
      <c r="O21" s="146" t="s">
        <v>130</v>
      </c>
    </row>
    <row r="22" spans="2:23" ht="36.6" customHeight="1" x14ac:dyDescent="0.25">
      <c r="D22" s="133"/>
      <c r="E22" s="141"/>
      <c r="F22" s="147" t="s">
        <v>4</v>
      </c>
      <c r="G22" s="317"/>
      <c r="H22" s="318"/>
      <c r="I22" s="319"/>
      <c r="J22" s="148"/>
      <c r="K22" s="211"/>
      <c r="L22" s="211"/>
      <c r="M22" s="212"/>
      <c r="N22" s="213"/>
      <c r="O22" s="214"/>
      <c r="Q22" s="250" t="str">
        <f>IF(K22&lt;&gt;100%,"","Verificación")</f>
        <v/>
      </c>
    </row>
    <row r="23" spans="2:23" ht="36.6" customHeight="1" x14ac:dyDescent="0.25">
      <c r="D23" s="133"/>
      <c r="F23" s="149" t="s">
        <v>5</v>
      </c>
      <c r="G23" s="368"/>
      <c r="H23" s="369"/>
      <c r="I23" s="370"/>
      <c r="J23" s="150"/>
      <c r="K23" s="215"/>
      <c r="L23" s="215"/>
      <c r="M23" s="216"/>
      <c r="N23" s="217"/>
      <c r="O23" s="218"/>
      <c r="Q23" s="250" t="str">
        <f>IF(K23&lt;&gt;100%,"","Verificación")</f>
        <v/>
      </c>
    </row>
    <row r="24" spans="2:23" ht="36.6" customHeight="1" x14ac:dyDescent="0.25">
      <c r="D24" s="133"/>
      <c r="F24" s="149" t="s">
        <v>6</v>
      </c>
      <c r="G24" s="368"/>
      <c r="H24" s="369"/>
      <c r="I24" s="370"/>
      <c r="J24" s="150"/>
      <c r="K24" s="215"/>
      <c r="L24" s="215"/>
      <c r="M24" s="216"/>
      <c r="N24" s="217"/>
      <c r="O24" s="218"/>
      <c r="Q24" s="250" t="str">
        <f>IF(K24&lt;&gt;100%,"","Verificación")</f>
        <v/>
      </c>
    </row>
    <row r="25" spans="2:23" ht="36.6" customHeight="1" x14ac:dyDescent="0.25">
      <c r="D25" s="133"/>
      <c r="F25" s="149" t="s">
        <v>7</v>
      </c>
      <c r="G25" s="368"/>
      <c r="H25" s="369"/>
      <c r="I25" s="370"/>
      <c r="J25" s="150"/>
      <c r="K25" s="215"/>
      <c r="L25" s="215"/>
      <c r="M25" s="216"/>
      <c r="N25" s="217"/>
      <c r="O25" s="218"/>
      <c r="Q25" s="250" t="str">
        <f>IF(K25&lt;&gt;100%,"","Verificación")</f>
        <v/>
      </c>
    </row>
    <row r="26" spans="2:23" ht="36.6" customHeight="1" thickBot="1" x14ac:dyDescent="0.3">
      <c r="F26" s="151" t="s">
        <v>8</v>
      </c>
      <c r="G26" s="371"/>
      <c r="H26" s="372"/>
      <c r="I26" s="373"/>
      <c r="J26" s="152"/>
      <c r="K26" s="219"/>
      <c r="L26" s="219"/>
      <c r="M26" s="220"/>
      <c r="N26" s="221"/>
      <c r="O26" s="222"/>
      <c r="Q26" s="250" t="str">
        <f>IF(K26&lt;&gt;100%,"","Verificación")</f>
        <v/>
      </c>
    </row>
    <row r="27" spans="2:23" ht="22.15" customHeight="1" thickBot="1" x14ac:dyDescent="0.3">
      <c r="F27" s="93"/>
      <c r="G27" s="153"/>
      <c r="H27" s="153"/>
      <c r="I27" s="153"/>
      <c r="J27" s="154">
        <f>SUM(J22:J26)</f>
        <v>0</v>
      </c>
    </row>
    <row r="28" spans="2:23" ht="47.45" customHeight="1" thickBot="1" x14ac:dyDescent="0.3">
      <c r="E28" s="326" t="s">
        <v>139</v>
      </c>
      <c r="F28" s="327"/>
      <c r="G28" s="327"/>
      <c r="H28" s="327"/>
      <c r="I28" s="155">
        <f>SUMPRODUCT(J22:J26,K22:K26)</f>
        <v>0</v>
      </c>
      <c r="J28" s="153"/>
      <c r="K28" s="154"/>
    </row>
    <row r="29" spans="2:23" ht="10.15" customHeight="1" x14ac:dyDescent="0.25">
      <c r="F29" s="93"/>
      <c r="G29" s="153"/>
      <c r="H29" s="153"/>
      <c r="I29" s="153"/>
      <c r="J29" s="153"/>
      <c r="K29" s="154"/>
    </row>
    <row r="30" spans="2:23" ht="22.15" customHeight="1" x14ac:dyDescent="0.25">
      <c r="B30" s="70"/>
      <c r="C30" s="134" t="s">
        <v>144</v>
      </c>
      <c r="D30" s="134"/>
      <c r="E30" s="156"/>
      <c r="F30" s="156"/>
      <c r="G30" s="156"/>
      <c r="H30" s="156"/>
      <c r="I30" s="156"/>
      <c r="J30" s="156"/>
      <c r="L30" s="70"/>
      <c r="M30" s="70"/>
    </row>
    <row r="31" spans="2:23" ht="22.15" customHeight="1" x14ac:dyDescent="0.25">
      <c r="E31" s="157" t="s">
        <v>105</v>
      </c>
      <c r="L31" s="158"/>
      <c r="M31" s="158"/>
      <c r="T31" s="252"/>
      <c r="W31" s="253"/>
    </row>
    <row r="32" spans="2:23" ht="12" customHeight="1" thickBot="1" x14ac:dyDescent="0.3">
      <c r="E32" s="157"/>
      <c r="L32" s="158"/>
      <c r="M32" s="158"/>
      <c r="T32" s="252"/>
      <c r="W32" s="253"/>
    </row>
    <row r="33" spans="5:23" ht="36" customHeight="1" thickBot="1" x14ac:dyDescent="0.3">
      <c r="G33" s="328" t="s">
        <v>49</v>
      </c>
      <c r="H33" s="329"/>
      <c r="I33" s="159"/>
      <c r="J33" s="160"/>
      <c r="L33" s="93"/>
      <c r="M33" s="93"/>
      <c r="P33" s="129"/>
      <c r="T33" s="252"/>
      <c r="W33" s="253"/>
    </row>
    <row r="34" spans="5:23" ht="13.15" customHeight="1" x14ac:dyDescent="0.25">
      <c r="L34" s="93"/>
      <c r="M34" s="93"/>
      <c r="P34" s="129"/>
      <c r="T34" s="252"/>
      <c r="W34" s="253"/>
    </row>
    <row r="35" spans="5:23" ht="22.15" customHeight="1" thickBot="1" x14ac:dyDescent="0.3">
      <c r="F35" s="141" t="s">
        <v>51</v>
      </c>
      <c r="L35" s="93"/>
      <c r="M35" s="93"/>
      <c r="P35" s="129"/>
      <c r="T35" s="252"/>
      <c r="W35" s="253"/>
    </row>
    <row r="36" spans="5:23" ht="30" customHeight="1" x14ac:dyDescent="0.25">
      <c r="G36" s="330" t="s">
        <v>50</v>
      </c>
      <c r="H36" s="161"/>
      <c r="I36" s="162"/>
      <c r="J36" s="163"/>
      <c r="K36" s="164"/>
      <c r="L36" s="165"/>
      <c r="M36" s="165"/>
      <c r="N36" s="166"/>
      <c r="O36" s="167"/>
      <c r="P36" s="61"/>
      <c r="T36" s="252"/>
      <c r="W36" s="253"/>
    </row>
    <row r="37" spans="5:23" ht="30" customHeight="1" x14ac:dyDescent="0.25">
      <c r="G37" s="331"/>
      <c r="H37" s="168"/>
      <c r="I37" s="169"/>
      <c r="J37" s="170"/>
      <c r="K37" s="164"/>
      <c r="L37" s="165"/>
      <c r="M37" s="165"/>
      <c r="N37" s="166"/>
      <c r="O37" s="167"/>
      <c r="P37" s="61"/>
      <c r="T37" s="252"/>
      <c r="W37" s="253"/>
    </row>
    <row r="38" spans="5:23" ht="30" customHeight="1" x14ac:dyDescent="0.25">
      <c r="G38" s="332"/>
      <c r="H38" s="171"/>
      <c r="I38" s="169"/>
      <c r="J38" s="172"/>
      <c r="K38" s="164"/>
      <c r="L38" s="165"/>
      <c r="M38" s="165"/>
      <c r="N38" s="166"/>
      <c r="O38" s="167"/>
      <c r="P38" s="61"/>
      <c r="T38" s="252"/>
      <c r="W38" s="253"/>
    </row>
    <row r="39" spans="5:23" ht="30" customHeight="1" x14ac:dyDescent="0.25">
      <c r="G39" s="332"/>
      <c r="H39" s="171"/>
      <c r="I39" s="169"/>
      <c r="J39" s="172"/>
      <c r="K39" s="164"/>
      <c r="L39" s="165"/>
      <c r="M39" s="165"/>
      <c r="N39" s="166"/>
      <c r="O39" s="167"/>
      <c r="P39" s="61"/>
      <c r="T39" s="252"/>
      <c r="W39" s="253"/>
    </row>
    <row r="40" spans="5:23" ht="30" customHeight="1" thickBot="1" x14ac:dyDescent="0.3">
      <c r="G40" s="333"/>
      <c r="H40" s="173"/>
      <c r="I40" s="174"/>
      <c r="J40" s="175"/>
      <c r="K40" s="164"/>
      <c r="L40" s="165"/>
      <c r="M40" s="165"/>
      <c r="N40" s="166"/>
      <c r="O40" s="167"/>
      <c r="P40" s="61"/>
      <c r="T40" s="252"/>
      <c r="W40" s="253"/>
    </row>
    <row r="41" spans="5:23" ht="10.15" customHeight="1" x14ac:dyDescent="0.25">
      <c r="K41" s="176"/>
      <c r="L41" s="177"/>
      <c r="M41" s="177"/>
      <c r="N41" s="177"/>
      <c r="O41" s="167"/>
      <c r="P41" s="61"/>
      <c r="T41" s="252"/>
      <c r="W41" s="253"/>
    </row>
    <row r="42" spans="5:23" ht="22.15" customHeight="1" thickBot="1" x14ac:dyDescent="0.3">
      <c r="E42" s="141"/>
      <c r="F42" s="141" t="s">
        <v>141</v>
      </c>
      <c r="G42" s="141"/>
      <c r="H42" s="141"/>
      <c r="I42" s="141"/>
      <c r="J42" s="141"/>
      <c r="K42" s="178"/>
      <c r="L42" s="179"/>
      <c r="M42" s="179"/>
      <c r="N42" s="180"/>
      <c r="O42" s="141"/>
      <c r="P42" s="141"/>
      <c r="T42" s="252"/>
      <c r="W42" s="253"/>
    </row>
    <row r="43" spans="5:23" ht="31.15" customHeight="1" thickBot="1" x14ac:dyDescent="0.3">
      <c r="F43" s="93"/>
      <c r="G43" s="181" t="s">
        <v>0</v>
      </c>
      <c r="H43" s="182" t="s">
        <v>1</v>
      </c>
      <c r="I43" s="182" t="s">
        <v>2</v>
      </c>
      <c r="J43" s="183" t="s">
        <v>52</v>
      </c>
      <c r="K43" s="184"/>
      <c r="L43" s="130"/>
      <c r="M43" s="130"/>
      <c r="N43" s="130"/>
      <c r="O43" s="130"/>
      <c r="P43" s="129"/>
      <c r="S43" s="252"/>
      <c r="V43" s="253"/>
    </row>
    <row r="44" spans="5:23" ht="28.15" customHeight="1" x14ac:dyDescent="0.25">
      <c r="F44" s="185"/>
      <c r="G44" s="186"/>
      <c r="H44" s="341"/>
      <c r="I44" s="162"/>
      <c r="J44" s="345"/>
      <c r="K44" s="187"/>
      <c r="L44" s="130"/>
      <c r="M44" s="130"/>
      <c r="N44" s="130"/>
      <c r="O44" s="130"/>
      <c r="P44" s="129"/>
      <c r="S44" s="252"/>
      <c r="V44" s="253"/>
    </row>
    <row r="45" spans="5:23" ht="28.15" customHeight="1" x14ac:dyDescent="0.25">
      <c r="F45" s="188"/>
      <c r="G45" s="189"/>
      <c r="H45" s="342"/>
      <c r="I45" s="169"/>
      <c r="J45" s="346"/>
      <c r="K45" s="187"/>
      <c r="L45" s="130"/>
      <c r="M45" s="130"/>
      <c r="N45" s="130"/>
      <c r="O45" s="130"/>
      <c r="P45" s="129"/>
      <c r="S45" s="252"/>
      <c r="V45" s="253"/>
    </row>
    <row r="46" spans="5:23" ht="28.15" customHeight="1" x14ac:dyDescent="0.25">
      <c r="F46" s="188"/>
      <c r="G46" s="190"/>
      <c r="H46" s="343"/>
      <c r="I46" s="169"/>
      <c r="J46" s="347"/>
      <c r="K46" s="187"/>
      <c r="L46" s="130"/>
      <c r="M46" s="130"/>
      <c r="N46" s="130"/>
      <c r="O46" s="130"/>
      <c r="P46" s="129"/>
      <c r="S46" s="252"/>
      <c r="V46" s="253"/>
    </row>
    <row r="47" spans="5:23" ht="28.15" customHeight="1" x14ac:dyDescent="0.25">
      <c r="F47" s="188"/>
      <c r="G47" s="190"/>
      <c r="H47" s="343"/>
      <c r="I47" s="169"/>
      <c r="J47" s="347"/>
      <c r="K47" s="187"/>
      <c r="L47" s="130"/>
      <c r="M47" s="130"/>
      <c r="N47" s="130"/>
      <c r="O47" s="130"/>
      <c r="P47" s="129"/>
      <c r="S47" s="252"/>
      <c r="V47" s="253"/>
    </row>
    <row r="48" spans="5:23" ht="28.15" customHeight="1" thickBot="1" x14ac:dyDescent="0.3">
      <c r="F48" s="191"/>
      <c r="G48" s="192"/>
      <c r="H48" s="343"/>
      <c r="I48" s="193"/>
      <c r="J48" s="347"/>
      <c r="K48" s="187"/>
      <c r="L48" s="130"/>
      <c r="M48" s="130"/>
      <c r="N48" s="130"/>
      <c r="O48" s="130"/>
      <c r="P48" s="129"/>
      <c r="S48" s="252"/>
      <c r="V48" s="253"/>
    </row>
    <row r="49" spans="5:23" ht="34.15" customHeight="1" thickBot="1" x14ac:dyDescent="0.3">
      <c r="F49" s="93"/>
      <c r="G49" s="93"/>
      <c r="H49" s="374" t="s">
        <v>3</v>
      </c>
      <c r="I49" s="375"/>
      <c r="J49" s="255" t="str">
        <f>IF(J44="","",H44*J44)</f>
        <v/>
      </c>
      <c r="K49" s="194" t="str">
        <f>J49</f>
        <v/>
      </c>
      <c r="L49" s="195" t="str">
        <f>IF(J49="","",IF(J49&gt;=DATOS!$E$34,DATOS!$D$34,IF(J49&gt;=DATOS!$E$33,DATOS!$D$33,IF(J49&gt;=DATOS!$E$32,DATOS!$D$32,IF(J49&gt;DATOS!$E$31,DATOS!$D$31,"")))))</f>
        <v/>
      </c>
      <c r="M49" s="196" t="str">
        <f>IFERROR(VLOOKUP(L49,DATOS!$B$31:$C$34,2,FALSE),"")</f>
        <v/>
      </c>
      <c r="O49" s="130"/>
      <c r="P49" s="130"/>
      <c r="T49" s="252"/>
      <c r="W49" s="253"/>
    </row>
    <row r="50" spans="5:23" ht="12.6" customHeight="1" x14ac:dyDescent="0.25">
      <c r="L50" s="131" t="e">
        <f>VLOOKUP(L49,DATOS!$D$31:$G$34,4,FALSE)</f>
        <v>#N/A</v>
      </c>
      <c r="M50" s="131"/>
      <c r="P50" s="129"/>
      <c r="T50" s="252"/>
      <c r="W50" s="253"/>
    </row>
    <row r="51" spans="5:23" ht="22.15" customHeight="1" thickBot="1" x14ac:dyDescent="0.3">
      <c r="F51" s="141" t="s">
        <v>53</v>
      </c>
      <c r="L51" s="93"/>
      <c r="M51" s="93"/>
      <c r="P51" s="129"/>
      <c r="T51" s="252"/>
      <c r="W51" s="253"/>
    </row>
    <row r="52" spans="5:23" ht="22.15" customHeight="1" thickBot="1" x14ac:dyDescent="0.3">
      <c r="F52" s="197" t="s">
        <v>21</v>
      </c>
      <c r="G52" s="198"/>
      <c r="H52" s="199" t="str">
        <f>IF(G52="","",VLOOKUP(G52,DATOS!C23:F26,4,FALSE))</f>
        <v/>
      </c>
      <c r="J52" s="93"/>
      <c r="P52" s="129"/>
      <c r="T52" s="252"/>
      <c r="W52" s="253"/>
    </row>
    <row r="53" spans="5:23" ht="9.6" customHeight="1" thickBot="1" x14ac:dyDescent="0.3">
      <c r="G53" s="131" t="str">
        <f>IF(G52="","",VLOOKUP(G52,DATOS!C23:D26,2,FALSE))</f>
        <v/>
      </c>
      <c r="I53" s="93"/>
      <c r="L53" s="93"/>
      <c r="M53" s="93"/>
      <c r="P53" s="129"/>
      <c r="T53" s="252"/>
      <c r="W53" s="253"/>
    </row>
    <row r="54" spans="5:23" ht="22.15" customHeight="1" thickBot="1" x14ac:dyDescent="0.3">
      <c r="F54" s="200" t="s">
        <v>54</v>
      </c>
      <c r="G54" s="131"/>
      <c r="H54" s="201" t="str">
        <f>IF(OR(L49="",G52=""),"",IF(AND(L50&gt;=3,G53&gt;=3),"Sí","No"))</f>
        <v/>
      </c>
      <c r="I54" s="93"/>
      <c r="L54" s="93"/>
      <c r="M54" s="93"/>
      <c r="P54" s="129"/>
      <c r="T54" s="252"/>
      <c r="W54" s="253"/>
    </row>
    <row r="55" spans="5:23" ht="11.45" customHeight="1" x14ac:dyDescent="0.25">
      <c r="E55" s="158"/>
      <c r="L55" s="158"/>
      <c r="M55" s="158"/>
      <c r="T55" s="252"/>
      <c r="W55" s="253"/>
    </row>
    <row r="56" spans="5:23" ht="22.15" customHeight="1" x14ac:dyDescent="0.25">
      <c r="E56" s="157" t="s">
        <v>126</v>
      </c>
      <c r="L56" s="158"/>
      <c r="M56" s="158"/>
      <c r="T56" s="252"/>
      <c r="W56" s="253"/>
    </row>
    <row r="57" spans="5:23" ht="13.9" customHeight="1" thickBot="1" x14ac:dyDescent="0.3">
      <c r="E57" s="157"/>
      <c r="L57" s="158"/>
      <c r="M57" s="158"/>
      <c r="T57" s="252"/>
      <c r="W57" s="253"/>
    </row>
    <row r="58" spans="5:23" ht="27.6" customHeight="1" thickBot="1" x14ac:dyDescent="0.3">
      <c r="G58" s="339" t="s">
        <v>49</v>
      </c>
      <c r="H58" s="340"/>
      <c r="I58" s="223"/>
      <c r="J58" s="160" t="str">
        <f>IF(I58="","",VLOOKUP(I58,DATOS!$C$9:$D$12,2,FALSE))</f>
        <v/>
      </c>
      <c r="L58" s="93"/>
      <c r="M58" s="93"/>
      <c r="T58" s="252"/>
      <c r="W58" s="253"/>
    </row>
    <row r="59" spans="5:23" ht="11.45" customHeight="1" x14ac:dyDescent="0.25">
      <c r="L59" s="93"/>
      <c r="M59" s="93"/>
      <c r="T59" s="252"/>
      <c r="W59" s="253"/>
    </row>
    <row r="60" spans="5:23" ht="22.15" customHeight="1" thickBot="1" x14ac:dyDescent="0.3">
      <c r="F60" s="141" t="s">
        <v>51</v>
      </c>
      <c r="L60" s="93"/>
      <c r="M60" s="93"/>
      <c r="T60" s="252"/>
      <c r="W60" s="253"/>
    </row>
    <row r="61" spans="5:23" ht="30.6" customHeight="1" x14ac:dyDescent="0.25">
      <c r="G61" s="330" t="s">
        <v>50</v>
      </c>
      <c r="H61" s="161" t="str">
        <f>IF(H36="","",H36)</f>
        <v/>
      </c>
      <c r="I61" s="224"/>
      <c r="J61" s="163" t="str">
        <f>IF(H61="","",VLOOKUP(I61,DATOS!$C$16:$D$19,2,FALSE))</f>
        <v/>
      </c>
      <c r="K61" s="164" t="e">
        <f>#REF!</f>
        <v>#REF!</v>
      </c>
      <c r="L61" s="165"/>
      <c r="M61" s="165"/>
      <c r="N61" s="166"/>
      <c r="O61" s="167"/>
      <c r="P61" s="131"/>
      <c r="T61" s="252"/>
      <c r="W61" s="253"/>
    </row>
    <row r="62" spans="5:23" ht="30.6" customHeight="1" x14ac:dyDescent="0.25">
      <c r="G62" s="331"/>
      <c r="H62" s="168" t="str">
        <f>IF(H37="","",H37)</f>
        <v/>
      </c>
      <c r="I62" s="225"/>
      <c r="J62" s="170" t="str">
        <f>IF(H62="","",VLOOKUP(I62,DATOS!$C$16:$D$19,2,FALSE))</f>
        <v/>
      </c>
      <c r="K62" s="164" t="e">
        <f>#REF!</f>
        <v>#REF!</v>
      </c>
      <c r="L62" s="165"/>
      <c r="M62" s="165"/>
      <c r="N62" s="166"/>
      <c r="O62" s="167"/>
      <c r="P62" s="131"/>
      <c r="T62" s="252"/>
      <c r="W62" s="253"/>
    </row>
    <row r="63" spans="5:23" ht="30.6" customHeight="1" x14ac:dyDescent="0.25">
      <c r="G63" s="332"/>
      <c r="H63" s="168" t="str">
        <f>IF(H38="","",H38)</f>
        <v/>
      </c>
      <c r="I63" s="225"/>
      <c r="J63" s="170" t="str">
        <f>IF(H63="","",VLOOKUP(I63,DATOS!$C$16:$D$19,2,FALSE))</f>
        <v/>
      </c>
      <c r="K63" s="164"/>
      <c r="L63" s="165"/>
      <c r="M63" s="165"/>
      <c r="N63" s="166"/>
      <c r="O63" s="167"/>
      <c r="P63" s="131"/>
      <c r="T63" s="252"/>
      <c r="W63" s="253"/>
    </row>
    <row r="64" spans="5:23" ht="30.6" customHeight="1" x14ac:dyDescent="0.25">
      <c r="G64" s="332"/>
      <c r="H64" s="168" t="str">
        <f>IF(H39="","",H39)</f>
        <v/>
      </c>
      <c r="I64" s="225"/>
      <c r="J64" s="170" t="str">
        <f>IF(H64="","",VLOOKUP(I64,DATOS!$C$16:$D$19,2,FALSE))</f>
        <v/>
      </c>
      <c r="K64" s="164"/>
      <c r="L64" s="165"/>
      <c r="M64" s="165"/>
      <c r="N64" s="166"/>
      <c r="O64" s="167"/>
      <c r="P64" s="131"/>
      <c r="T64" s="252"/>
      <c r="W64" s="253"/>
    </row>
    <row r="65" spans="5:23" ht="30.6" customHeight="1" thickBot="1" x14ac:dyDescent="0.3">
      <c r="G65" s="333"/>
      <c r="H65" s="173" t="str">
        <f>IF(H40="","",H40)</f>
        <v/>
      </c>
      <c r="I65" s="226"/>
      <c r="J65" s="175" t="str">
        <f>IF(H65="","",VLOOKUP(I65,DATOS!$C$16:$D$19,2,FALSE))</f>
        <v/>
      </c>
      <c r="K65" s="164" t="e">
        <f>#REF!</f>
        <v>#REF!</v>
      </c>
      <c r="L65" s="165"/>
      <c r="M65" s="165"/>
      <c r="N65" s="166"/>
      <c r="O65" s="167"/>
      <c r="P65" s="131"/>
      <c r="T65" s="252"/>
      <c r="W65" s="253"/>
    </row>
    <row r="66" spans="5:23" ht="12" customHeight="1" x14ac:dyDescent="0.25">
      <c r="K66" s="176"/>
      <c r="L66" s="177"/>
      <c r="M66" s="177"/>
      <c r="N66" s="177"/>
      <c r="O66" s="167"/>
      <c r="P66" s="131"/>
      <c r="T66" s="252"/>
      <c r="W66" s="253"/>
    </row>
    <row r="67" spans="5:23" ht="22.15" customHeight="1" thickBot="1" x14ac:dyDescent="0.3">
      <c r="E67" s="141"/>
      <c r="F67" s="141" t="s">
        <v>141</v>
      </c>
      <c r="G67" s="141"/>
      <c r="H67" s="141"/>
      <c r="I67" s="141"/>
      <c r="J67" s="141"/>
      <c r="K67" s="178"/>
      <c r="L67" s="179"/>
      <c r="M67" s="179"/>
      <c r="N67" s="180"/>
      <c r="O67" s="141"/>
      <c r="T67" s="252"/>
      <c r="W67" s="253"/>
    </row>
    <row r="68" spans="5:23" ht="34.9" customHeight="1" thickBot="1" x14ac:dyDescent="0.3">
      <c r="F68" s="93"/>
      <c r="G68" s="181" t="s">
        <v>0</v>
      </c>
      <c r="H68" s="182" t="s">
        <v>1</v>
      </c>
      <c r="I68" s="182" t="s">
        <v>2</v>
      </c>
      <c r="J68" s="183" t="s">
        <v>52</v>
      </c>
      <c r="K68" s="184"/>
      <c r="L68" s="130"/>
      <c r="M68" s="130"/>
      <c r="N68" s="130"/>
      <c r="O68" s="93"/>
      <c r="P68" s="129"/>
      <c r="S68" s="252"/>
      <c r="V68" s="253"/>
    </row>
    <row r="69" spans="5:23" ht="28.15" customHeight="1" x14ac:dyDescent="0.25">
      <c r="F69" s="202" t="str">
        <f>H61</f>
        <v/>
      </c>
      <c r="G69" s="186" t="str">
        <f>IF(G44="","",G44)</f>
        <v/>
      </c>
      <c r="H69" s="341" t="str">
        <f>J58</f>
        <v/>
      </c>
      <c r="I69" s="162" t="str">
        <f>J61</f>
        <v/>
      </c>
      <c r="J69" s="334" t="str">
        <f>IF(AND(I69="",I70="",I73=""),"",SUMPRODUCT(G69:G73,I69:I73))</f>
        <v/>
      </c>
      <c r="K69" s="187"/>
      <c r="L69" s="130"/>
      <c r="M69" s="130"/>
      <c r="N69" s="130"/>
      <c r="O69" s="93"/>
      <c r="P69" s="129"/>
      <c r="S69" s="252"/>
      <c r="V69" s="253"/>
    </row>
    <row r="70" spans="5:23" ht="28.15" customHeight="1" x14ac:dyDescent="0.25">
      <c r="F70" s="203" t="str">
        <f>H62</f>
        <v/>
      </c>
      <c r="G70" s="189" t="str">
        <f>IF(G45="","",G45)</f>
        <v/>
      </c>
      <c r="H70" s="342"/>
      <c r="I70" s="169" t="str">
        <f>J62</f>
        <v/>
      </c>
      <c r="J70" s="335"/>
      <c r="K70" s="187"/>
      <c r="L70" s="130"/>
      <c r="M70" s="130"/>
      <c r="N70" s="130"/>
      <c r="O70" s="93"/>
      <c r="P70" s="129"/>
      <c r="S70" s="252"/>
      <c r="V70" s="253"/>
    </row>
    <row r="71" spans="5:23" ht="28.15" customHeight="1" x14ac:dyDescent="0.25">
      <c r="F71" s="203" t="str">
        <f t="shared" ref="F71:F72" si="0">H63</f>
        <v/>
      </c>
      <c r="G71" s="189" t="str">
        <f t="shared" ref="G71:G72" si="1">IF(G46="","",G46)</f>
        <v/>
      </c>
      <c r="H71" s="343"/>
      <c r="I71" s="169" t="str">
        <f t="shared" ref="I71:I72" si="2">J63</f>
        <v/>
      </c>
      <c r="J71" s="335"/>
      <c r="K71" s="187"/>
      <c r="L71" s="130"/>
      <c r="M71" s="130"/>
      <c r="N71" s="130"/>
      <c r="O71" s="93"/>
      <c r="P71" s="129"/>
      <c r="S71" s="252"/>
      <c r="V71" s="253"/>
    </row>
    <row r="72" spans="5:23" ht="28.15" customHeight="1" x14ac:dyDescent="0.25">
      <c r="F72" s="203" t="str">
        <f t="shared" si="0"/>
        <v/>
      </c>
      <c r="G72" s="189" t="str">
        <f t="shared" si="1"/>
        <v/>
      </c>
      <c r="H72" s="343"/>
      <c r="I72" s="169" t="str">
        <f t="shared" si="2"/>
        <v/>
      </c>
      <c r="J72" s="335"/>
      <c r="K72" s="187"/>
      <c r="L72" s="130"/>
      <c r="M72" s="130"/>
      <c r="N72" s="130"/>
      <c r="O72" s="93"/>
      <c r="P72" s="129"/>
      <c r="S72" s="252"/>
      <c r="V72" s="253"/>
    </row>
    <row r="73" spans="5:23" ht="28.15" customHeight="1" thickBot="1" x14ac:dyDescent="0.3">
      <c r="F73" s="204" t="str">
        <f>H65</f>
        <v/>
      </c>
      <c r="G73" s="192" t="str">
        <f>IF(G48="","",G48)</f>
        <v/>
      </c>
      <c r="H73" s="344"/>
      <c r="I73" s="174" t="str">
        <f>J65</f>
        <v/>
      </c>
      <c r="J73" s="336"/>
      <c r="K73" s="187"/>
      <c r="L73" s="130"/>
      <c r="M73" s="130"/>
      <c r="N73" s="130"/>
      <c r="O73" s="93"/>
      <c r="P73" s="129"/>
      <c r="S73" s="252"/>
      <c r="V73" s="253"/>
    </row>
    <row r="74" spans="5:23" ht="38.25" customHeight="1" thickBot="1" x14ac:dyDescent="0.3">
      <c r="F74" s="93"/>
      <c r="G74" s="93"/>
      <c r="H74" s="337" t="s">
        <v>3</v>
      </c>
      <c r="I74" s="338"/>
      <c r="J74" s="205" t="str">
        <f>IFERROR(H69*J69,"")</f>
        <v/>
      </c>
      <c r="K74" s="194" t="str">
        <f>J74</f>
        <v/>
      </c>
      <c r="L74" s="195" t="str">
        <f>IF(J74="","",IF(J74&gt;=DATOS!$E$34,DATOS!$D$34,IF(J74&gt;=DATOS!$E$33,DATOS!$D$33,IF(J74&gt;=DATOS!$E$32,DATOS!$D$32,IF(J74&gt;DATOS!$E$31,DATOS!$D$31,"")))))</f>
        <v/>
      </c>
      <c r="M74" s="196" t="str">
        <f>IFERROR(VLOOKUP(L74,DATOS!$B$31:$C$34,2,FALSE),"")</f>
        <v/>
      </c>
      <c r="O74" s="130"/>
    </row>
    <row r="75" spans="5:23" ht="12.6" customHeight="1" x14ac:dyDescent="0.25">
      <c r="L75" s="131" t="e">
        <f>VLOOKUP(L74,DATOS!$D$31:$G$34,4,FALSE)</f>
        <v>#N/A</v>
      </c>
      <c r="M75" s="131"/>
    </row>
    <row r="76" spans="5:23" ht="25.9" hidden="1" customHeight="1" thickBot="1" x14ac:dyDescent="0.3">
      <c r="F76" s="141" t="s">
        <v>53</v>
      </c>
      <c r="L76" s="93"/>
      <c r="M76" s="93"/>
    </row>
    <row r="77" spans="5:23" ht="31.15" hidden="1" customHeight="1" thickBot="1" x14ac:dyDescent="0.3">
      <c r="F77" s="197" t="s">
        <v>21</v>
      </c>
      <c r="G77" s="227">
        <f>G52</f>
        <v>0</v>
      </c>
      <c r="J77" s="93"/>
      <c r="Q77" s="254"/>
      <c r="R77" s="254"/>
      <c r="S77" s="254"/>
    </row>
    <row r="78" spans="5:23" ht="22.15" hidden="1" customHeight="1" thickBot="1" x14ac:dyDescent="0.3">
      <c r="G78" s="131" t="e">
        <f>IF(G77="","",VLOOKUP(G77,DATOS!$C$23:$D$26,2,FALSE))</f>
        <v>#N/A</v>
      </c>
      <c r="I78" s="93"/>
      <c r="L78" s="93"/>
      <c r="M78" s="93"/>
    </row>
    <row r="79" spans="5:23" ht="22.15" hidden="1" customHeight="1" thickBot="1" x14ac:dyDescent="0.3">
      <c r="F79" s="200" t="s">
        <v>54</v>
      </c>
      <c r="G79" s="131"/>
      <c r="H79" s="201" t="str">
        <f>IF(OR(L74="",G77=""),"",IF(AND(L75&gt;=3,G78&gt;=3),"Sí","No"))</f>
        <v/>
      </c>
      <c r="I79" s="93"/>
      <c r="L79" s="93"/>
      <c r="M79" s="93"/>
    </row>
    <row r="80" spans="5:23" ht="10.15" hidden="1" customHeight="1" x14ac:dyDescent="0.25">
      <c r="N80" s="206"/>
    </row>
    <row r="81" spans="2:15" ht="33" customHeight="1" x14ac:dyDescent="0.25">
      <c r="D81" s="141"/>
      <c r="E81" s="157" t="s">
        <v>127</v>
      </c>
      <c r="F81" s="158"/>
      <c r="G81" s="158"/>
    </row>
    <row r="82" spans="2:15" ht="9" customHeight="1" thickBot="1" x14ac:dyDescent="0.3">
      <c r="E82" s="158"/>
      <c r="F82" s="158"/>
      <c r="G82" s="158"/>
    </row>
    <row r="83" spans="2:15" ht="52.15" customHeight="1" thickBot="1" x14ac:dyDescent="0.3">
      <c r="F83" s="323"/>
      <c r="G83" s="324"/>
      <c r="H83" s="324"/>
      <c r="I83" s="324"/>
      <c r="J83" s="325"/>
      <c r="K83" s="207"/>
      <c r="L83" s="207"/>
      <c r="M83" s="207"/>
    </row>
    <row r="84" spans="2:15" ht="12" customHeight="1" x14ac:dyDescent="0.25">
      <c r="F84" s="133"/>
      <c r="G84" s="133"/>
      <c r="H84" s="133"/>
      <c r="I84" s="133"/>
      <c r="J84" s="133"/>
      <c r="K84" s="133"/>
      <c r="L84" s="133"/>
      <c r="M84" s="133"/>
    </row>
    <row r="85" spans="2:15" ht="10.15" customHeight="1" thickBot="1" x14ac:dyDescent="0.3">
      <c r="E85" s="130"/>
      <c r="F85" s="130"/>
      <c r="G85" s="130"/>
      <c r="H85" s="130"/>
      <c r="I85" s="130"/>
      <c r="J85" s="130"/>
      <c r="K85" s="130"/>
    </row>
    <row r="86" spans="2:15" ht="42" customHeight="1" thickBot="1" x14ac:dyDescent="0.3">
      <c r="E86" s="130" t="b">
        <f>IF(AND(I17=2,I86&gt;=0),1,IF(AND(I17=2,I86&lt;0),2,IF(AND(I17=1,I86&gt;=0),3,IF(AND(I17=1,I86&lt;0),4))))</f>
        <v>0</v>
      </c>
      <c r="F86" s="320" t="s">
        <v>152</v>
      </c>
      <c r="G86" s="321"/>
      <c r="H86" s="322"/>
      <c r="I86" s="208" t="str">
        <f>IF(I17=1,(J74-J49)/J49,IF(I17=2,(J49-J74)/J49,""))</f>
        <v/>
      </c>
      <c r="J86" s="209" t="str">
        <f>I86</f>
        <v/>
      </c>
      <c r="K86" s="199" t="str">
        <f>IFERROR(IF(E86="","",VLOOKUP(E86,DATOS!C42:D45,2,FALSE)),"")</f>
        <v/>
      </c>
      <c r="L86" s="132"/>
      <c r="M86" s="132"/>
      <c r="N86" s="210" t="str">
        <f>IFERROR(ABS(I86),"")</f>
        <v/>
      </c>
    </row>
    <row r="87" spans="2:15" ht="25.9" customHeight="1" x14ac:dyDescent="0.25"/>
    <row r="89" spans="2:15" ht="24.75" customHeight="1" x14ac:dyDescent="0.25">
      <c r="C89" s="367" t="s">
        <v>26</v>
      </c>
      <c r="D89" s="367"/>
      <c r="E89" s="367"/>
      <c r="F89" s="367"/>
      <c r="G89" s="367"/>
      <c r="H89" s="367" t="s">
        <v>28</v>
      </c>
      <c r="I89" s="367"/>
      <c r="J89" s="367"/>
      <c r="K89" s="367"/>
      <c r="L89" s="367" t="s">
        <v>29</v>
      </c>
      <c r="M89" s="367"/>
      <c r="N89" s="367"/>
      <c r="O89"/>
    </row>
    <row r="90" spans="2:15" ht="52.5" customHeight="1" x14ac:dyDescent="0.25">
      <c r="C90" s="361"/>
      <c r="D90" s="362"/>
      <c r="E90" s="362"/>
      <c r="F90" s="362"/>
      <c r="G90" s="363"/>
      <c r="H90" s="361"/>
      <c r="I90" s="362"/>
      <c r="J90" s="362"/>
      <c r="K90" s="362"/>
      <c r="L90" s="361"/>
      <c r="M90" s="362"/>
      <c r="N90" s="363"/>
      <c r="O90"/>
    </row>
    <row r="93" spans="2:15" ht="22.15" customHeight="1" x14ac:dyDescent="0.25">
      <c r="B93" s="350" t="s">
        <v>153</v>
      </c>
      <c r="C93" s="351"/>
      <c r="D93" s="351"/>
      <c r="E93" s="351"/>
      <c r="F93" s="351"/>
      <c r="G93" s="352"/>
      <c r="H93" s="352"/>
      <c r="I93" s="352"/>
      <c r="J93" s="352"/>
      <c r="K93" s="352"/>
      <c r="L93" s="352"/>
      <c r="M93" s="352"/>
      <c r="N93" s="352"/>
      <c r="O93" s="353"/>
    </row>
    <row r="94" spans="2:15" ht="22.15" customHeight="1" x14ac:dyDescent="0.25">
      <c r="B94" s="358" t="s">
        <v>157</v>
      </c>
      <c r="C94" s="380"/>
      <c r="D94" s="380"/>
      <c r="E94" s="380"/>
      <c r="F94" s="380"/>
      <c r="G94" s="379"/>
      <c r="H94" s="354"/>
      <c r="I94" s="354"/>
      <c r="J94" s="354"/>
      <c r="K94" s="354"/>
      <c r="L94" s="354"/>
      <c r="M94" s="354"/>
      <c r="N94" s="354"/>
      <c r="O94" s="355"/>
    </row>
    <row r="95" spans="2:15" ht="22.15" customHeight="1" x14ac:dyDescent="0.25">
      <c r="B95" s="359" t="s">
        <v>158</v>
      </c>
      <c r="C95" s="360"/>
      <c r="D95" s="360"/>
      <c r="E95" s="360"/>
      <c r="F95" s="360"/>
      <c r="G95" s="356"/>
      <c r="H95" s="356"/>
      <c r="I95" s="356"/>
      <c r="J95" s="356"/>
      <c r="K95" s="356"/>
      <c r="L95" s="356"/>
      <c r="M95" s="356"/>
      <c r="N95" s="356"/>
      <c r="O95" s="357"/>
    </row>
  </sheetData>
  <sheetProtection algorithmName="SHA-512" hashValue="BK6Ezx/NvH90cDnCxMiWYFH2al4VcUhPJCujJHErrLmbZ6ohZvV9pfQw705FGufPwGwb3ik26ntg4SQi25x6aA==" saltValue="+mUB4cMMYe5kLHmCDtO51g==" spinCount="100000" sheet="1" formatCells="0" formatColumns="0" formatRows="0"/>
  <mergeCells count="34">
    <mergeCell ref="H11:J11"/>
    <mergeCell ref="C89:G89"/>
    <mergeCell ref="H89:K89"/>
    <mergeCell ref="L89:N89"/>
    <mergeCell ref="G23:I23"/>
    <mergeCell ref="G24:I24"/>
    <mergeCell ref="G25:I25"/>
    <mergeCell ref="G26:I26"/>
    <mergeCell ref="H49:I49"/>
    <mergeCell ref="H15:J15"/>
    <mergeCell ref="H13:J13"/>
    <mergeCell ref="B93:F93"/>
    <mergeCell ref="G93:O95"/>
    <mergeCell ref="B94:F94"/>
    <mergeCell ref="B95:F95"/>
    <mergeCell ref="C90:G90"/>
    <mergeCell ref="H90:K90"/>
    <mergeCell ref="L90:N90"/>
    <mergeCell ref="B2:F4"/>
    <mergeCell ref="G2:M4"/>
    <mergeCell ref="G22:I22"/>
    <mergeCell ref="F86:H86"/>
    <mergeCell ref="F83:J83"/>
    <mergeCell ref="E28:H28"/>
    <mergeCell ref="G33:H33"/>
    <mergeCell ref="G36:G40"/>
    <mergeCell ref="J69:J73"/>
    <mergeCell ref="H74:I74"/>
    <mergeCell ref="G58:H58"/>
    <mergeCell ref="G61:G65"/>
    <mergeCell ref="H69:H73"/>
    <mergeCell ref="H44:H48"/>
    <mergeCell ref="J44:J48"/>
    <mergeCell ref="H9:I9"/>
  </mergeCells>
  <conditionalFormatting sqref="C90">
    <cfRule type="expression" dxfId="26" priority="3">
      <formula>$H$104=1</formula>
    </cfRule>
  </conditionalFormatting>
  <conditionalFormatting sqref="E21:I21 J21:J27 E22:G26 E27:I27 E28 I28:K28 E29:K29 E30:J30 F86">
    <cfRule type="expression" dxfId="25" priority="17">
      <formula>$I$108=1</formula>
    </cfRule>
  </conditionalFormatting>
  <conditionalFormatting sqref="E85:K85">
    <cfRule type="expression" dxfId="24" priority="58">
      <formula>#REF!=1</formula>
    </cfRule>
  </conditionalFormatting>
  <conditionalFormatting sqref="H17">
    <cfRule type="expression" dxfId="23" priority="9">
      <formula>$I$17=2</formula>
    </cfRule>
    <cfRule type="expression" dxfId="22" priority="10">
      <formula>$I$17=1</formula>
    </cfRule>
  </conditionalFormatting>
  <conditionalFormatting sqref="H90">
    <cfRule type="expression" dxfId="21" priority="2">
      <formula>$H$104=1</formula>
    </cfRule>
  </conditionalFormatting>
  <conditionalFormatting sqref="I86 K86:N86">
    <cfRule type="expression" dxfId="20" priority="7">
      <formula>$I$86&lt;0</formula>
    </cfRule>
    <cfRule type="expression" dxfId="19" priority="8">
      <formula>$I$86&gt;0</formula>
    </cfRule>
  </conditionalFormatting>
  <conditionalFormatting sqref="I86">
    <cfRule type="expression" dxfId="18" priority="54">
      <formula>$I$108=1</formula>
    </cfRule>
  </conditionalFormatting>
  <conditionalFormatting sqref="L21">
    <cfRule type="expression" dxfId="17" priority="5">
      <formula>$I$108=1</formula>
    </cfRule>
  </conditionalFormatting>
  <conditionalFormatting sqref="L90">
    <cfRule type="expression" dxfId="16" priority="1">
      <formula>$H$104=1</formula>
    </cfRule>
  </conditionalFormatting>
  <dataValidations count="5">
    <dataValidation type="custom" allowBlank="1" showInputMessage="1" showErrorMessage="1" errorTitle="Error" error="No corresponde desarrollar ninguna acción." promptTitle="Entrada" prompt="Definir la actividad a realizar" sqref="G29:I29 H27:I27 G22:G27 J28:J29" xr:uid="{411B77A7-CA6C-4269-B587-764E3451CF1C}">
      <formula1>AND($G$108&lt;&gt;"Aceptar",$G$108&lt;&gt;"Aceptar pasivamente")</formula1>
    </dataValidation>
    <dataValidation allowBlank="1" showInputMessage="1" showErrorMessage="1" promptTitle="Entrada" sqref="I28 I86" xr:uid="{23BD335E-A275-4A75-892B-6E23A301454F}"/>
    <dataValidation type="list" showInputMessage="1" showErrorMessage="1" sqref="O22:O26" xr:uid="{3607FAF7-0F86-469A-97F0-0650D3E8ADCA}">
      <formula1>INDIRECT(Q22)</formula1>
    </dataValidation>
    <dataValidation type="custom" allowBlank="1" showInputMessage="1" showErrorMessage="1" errorTitle="Error" error="No corresponde asignar pesos." promptTitle="Entrada" prompt="Asignar los pesos en función de importancia de la actividad." sqref="K28:K29 J22:J27" xr:uid="{64D91198-E1B4-4CFD-8885-0C69CFC2BA13}">
      <formula1>AND($G$108&lt;&gt;"Aceptar",$G$108&lt;&gt;"Aceptar pasivamente")</formula1>
    </dataValidation>
    <dataValidation type="custom" allowBlank="1" showInputMessage="1" showErrorMessage="1" sqref="M22:M26" xr:uid="{F4E474E3-470D-47C2-914E-7874D2698E34}">
      <formula1>K22=100%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3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4E27029-6B9F-468D-8023-9FCE6C44C1A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J86</xm:sqref>
        </x14:conditionalFormatting>
        <x14:conditionalFormatting xmlns:xm="http://schemas.microsoft.com/office/excel/2006/main">
          <x14:cfRule type="iconSet" priority="52" id="{D9B89D91-1ED9-4BD6-8C3A-5972092CB312}">
            <x14:iconSet iconSet="4TrafficLights" showValue="0" custom="1">
              <x14:cfvo type="percent">
                <xm:f>0</xm:f>
              </x14:cfvo>
              <x14:cfvo type="num">
                <xm:f>DATOS!$E$32</xm:f>
              </x14:cfvo>
              <x14:cfvo type="num">
                <xm:f>DATOS!$E$33</xm:f>
              </x14:cfvo>
              <x14:cfvo type="num">
                <xm:f>DATOS!$E$34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K49</xm:sqref>
        </x14:conditionalFormatting>
        <x14:conditionalFormatting xmlns:xm="http://schemas.microsoft.com/office/excel/2006/main">
          <x14:cfRule type="iconSet" priority="34" id="{0EBE185A-BEE4-42E3-B153-E0D623B5FA67}">
            <x14:iconSet iconSet="4TrafficLights" showValue="0" custom="1">
              <x14:cfvo type="percent">
                <xm:f>0</xm:f>
              </x14:cfvo>
              <x14:cfvo type="num">
                <xm:f>DATOS!$E$32</xm:f>
              </x14:cfvo>
              <x14:cfvo type="num">
                <xm:f>DATOS!$E$33</xm:f>
              </x14:cfvo>
              <x14:cfvo type="num">
                <xm:f>DATOS!$E$34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K74</xm:sqref>
        </x14:conditionalFormatting>
        <x14:conditionalFormatting xmlns:xm="http://schemas.microsoft.com/office/excel/2006/main">
          <x14:cfRule type="expression" priority="48" id="{ADABE911-9498-49E4-9D70-5C593457B901}">
            <xm:f>$L$49=DATOS!$D$31</xm:f>
            <x14:dxf>
              <font>
                <color rgb="FF00B050"/>
              </font>
            </x14:dxf>
          </x14:cfRule>
          <x14:cfRule type="expression" priority="49" id="{423D4159-FFD9-4C71-BFDD-F382780BFB7D}">
            <xm:f>$L$49=DATOS!$D$32</xm:f>
            <x14:dxf>
              <font>
                <color rgb="FFFFC000"/>
              </font>
            </x14:dxf>
          </x14:cfRule>
          <x14:cfRule type="expression" priority="50" id="{4FC750F6-9815-4D20-B5BF-30550457B6BA}">
            <xm:f>$L$49=DATOS!$D$33</xm:f>
            <x14:dxf>
              <font>
                <color rgb="FFFF9999"/>
              </font>
            </x14:dxf>
          </x14:cfRule>
          <x14:cfRule type="expression" priority="51" id="{46822CE5-A389-4EA1-844E-E3C717F5A67A}">
            <xm:f>$L$49=DATOS!$D$34</xm:f>
            <x14:dxf>
              <font>
                <color rgb="FFFF0000"/>
              </font>
            </x14:dxf>
          </x14:cfRule>
          <xm:sqref>L49:M49</xm:sqref>
        </x14:conditionalFormatting>
        <x14:conditionalFormatting xmlns:xm="http://schemas.microsoft.com/office/excel/2006/main">
          <x14:cfRule type="expression" priority="22" id="{B5C4F722-5C32-492B-9B3F-87D6793C96AB}">
            <xm:f>$L$74=DATOS!$D$31</xm:f>
            <x14:dxf>
              <font>
                <color rgb="FF00B050"/>
              </font>
            </x14:dxf>
          </x14:cfRule>
          <x14:cfRule type="expression" priority="23" id="{9FEF95A1-AA2F-4ED1-BAB4-B6FAECFCEEBE}">
            <xm:f>$L$74=DATOS!$D$32</xm:f>
            <x14:dxf>
              <font>
                <color rgb="FFFFC000"/>
              </font>
            </x14:dxf>
          </x14:cfRule>
          <x14:cfRule type="expression" priority="24" id="{9FAC288E-0CC9-4E81-928C-BECB90E92405}">
            <xm:f>$L$74=DATOS!$D$33</xm:f>
            <x14:dxf>
              <font>
                <color rgb="FFFF9999"/>
              </font>
            </x14:dxf>
          </x14:cfRule>
          <x14:cfRule type="expression" priority="25" id="{B81DBA95-163C-435B-916A-AB9431F4D1E1}">
            <xm:f>$L$74=DATOS!$D$34</xm:f>
            <x14:dxf>
              <font>
                <color rgb="FFFF0000"/>
              </font>
            </x14:dxf>
          </x14:cfRule>
          <xm:sqref>L74:M74</xm:sqref>
        </x14:conditionalFormatting>
        <x14:conditionalFormatting xmlns:xm="http://schemas.microsoft.com/office/excel/2006/main">
          <x14:cfRule type="expression" priority="44" id="{46705009-BD13-44C4-ACA5-C8DB9788577E}">
            <xm:f>$L$49=DATOS!$D$31</xm:f>
            <x14:dxf>
              <font>
                <color rgb="FF00B050"/>
              </font>
            </x14:dxf>
          </x14:cfRule>
          <x14:cfRule type="expression" priority="45" id="{6E1DEB84-5684-46CE-9DDF-C98E2F658D26}">
            <xm:f>$L$49=DATOS!$D$32</xm:f>
            <x14:dxf>
              <font>
                <color rgb="FFFFC000"/>
              </font>
            </x14:dxf>
          </x14:cfRule>
          <x14:cfRule type="expression" priority="46" id="{3B389791-C26F-4D97-ACE2-FAB882D9DBDA}">
            <xm:f>$L$49=DATOS!$D$33</xm:f>
            <x14:dxf>
              <font>
                <color rgb="FFFF9999"/>
              </font>
            </x14:dxf>
          </x14:cfRule>
          <x14:cfRule type="expression" priority="47" id="{6BB8FDD9-3B5E-4A88-B9E4-BAC841C0DCFD}">
            <xm:f>$L$49=DATOS!$D$34</xm:f>
            <x14:dxf>
              <font>
                <color rgb="FFFF0000"/>
              </font>
            </x14:dxf>
          </x14:cfRule>
          <xm:sqref>M49</xm:sqref>
        </x14:conditionalFormatting>
        <x14:conditionalFormatting xmlns:xm="http://schemas.microsoft.com/office/excel/2006/main">
          <x14:cfRule type="expression" priority="18" id="{A3BCF6C3-2F4C-463B-99D6-F10C03FFA193}">
            <xm:f>$L$74=DATOS!$D$31</xm:f>
            <x14:dxf>
              <font>
                <color rgb="FF00B050"/>
              </font>
            </x14:dxf>
          </x14:cfRule>
          <x14:cfRule type="expression" priority="19" id="{6290EF82-B67B-45C2-8A33-4BBA0D007EBC}">
            <xm:f>$L$74=DATOS!$D$32</xm:f>
            <x14:dxf>
              <font>
                <color rgb="FFFFC000"/>
              </font>
            </x14:dxf>
          </x14:cfRule>
          <x14:cfRule type="expression" priority="20" id="{FBCC7B4B-718F-4852-88C2-E87AC04EC183}">
            <xm:f>$L$74=DATOS!$D$33</xm:f>
            <x14:dxf>
              <font>
                <color rgb="FFFF9999"/>
              </font>
            </x14:dxf>
          </x14:cfRule>
          <x14:cfRule type="expression" priority="21" id="{98DF7E5D-68AD-4691-894B-8A317BCE0415}">
            <xm:f>$L$74=DATOS!$D$34</xm:f>
            <x14:dxf>
              <font>
                <color rgb="FFFF0000"/>
              </font>
            </x14:dxf>
          </x14:cfRule>
          <xm:sqref>M74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rror" error="No corresponde a una opción válida." promptTitle="Urgencia" prompt="Elegir una opción de la lista desplegable" xr:uid="{2D91654F-D82C-43B4-A3EB-B612F24AE9FD}">
          <x14:formula1>
            <xm:f>DATOS!$C$23:$C$27</xm:f>
          </x14:formula1>
          <xm:sqref>G77</xm:sqref>
        </x14:dataValidation>
        <x14:dataValidation type="list" allowBlank="1" showInputMessage="1" showErrorMessage="1" errorTitle="Error" error="No corresponde a una opción válida." promptTitle="Probabilidad" prompt="Elegir una opción de la lista desplegable" xr:uid="{2636F667-E673-4E05-A853-F6C7AAACCB23}">
          <x14:formula1>
            <xm:f>DATOS!$C$9:$C$13</xm:f>
          </x14:formula1>
          <xm:sqref>I58</xm:sqref>
        </x14:dataValidation>
        <x14:dataValidation type="list" allowBlank="1" showInputMessage="1" showErrorMessage="1" errorTitle="Error" error="No corresponde a una opción válida." promptTitle="Impacto" prompt="Elegir una opción de la lista desplegable" xr:uid="{262DC7E9-AFD4-4F7F-8CE2-610A3DD0079C}">
          <x14:formula1>
            <xm:f>DATOS!$C$16:$C$20</xm:f>
          </x14:formula1>
          <xm:sqref>I61:I65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REGISTRO DE RIESGOS</vt:lpstr>
      <vt:lpstr>DATOS</vt:lpstr>
      <vt:lpstr>RESUMEN DE SEGUIMIENTO</vt:lpstr>
      <vt:lpstr>MATRICES</vt:lpstr>
      <vt:lpstr>GRÁFICOS</vt:lpstr>
      <vt:lpstr>R_1</vt:lpstr>
      <vt:lpstr>R_1!Área_de_impresión</vt:lpstr>
      <vt:lpstr>Verificación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2025-03-07T12:55:00Z</dcterms:modified>
</cp:coreProperties>
</file>